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HUELGAS\2017\"/>
    </mc:Choice>
  </mc:AlternateContent>
  <bookViews>
    <workbookView xWindow="240" yWindow="492" windowWidth="7332" windowHeight="4716" tabRatio="1000" activeTab="7"/>
  </bookViews>
  <sheets>
    <sheet name="página 1" sheetId="50" r:id="rId1"/>
    <sheet name="página 2" sheetId="53" r:id="rId2"/>
    <sheet name="página 3" sheetId="54" r:id="rId3"/>
    <sheet name="página 4" sheetId="55" r:id="rId4"/>
    <sheet name="página 5" sheetId="56" r:id="rId5"/>
    <sheet name="página 6" sheetId="57" r:id="rId6"/>
    <sheet name="página 7" sheetId="58" r:id="rId7"/>
    <sheet name="página 8" sheetId="59" r:id="rId8"/>
    <sheet name="Anexo 01" sheetId="1" r:id="rId9"/>
    <sheet name="Anexo 02" sheetId="2" r:id="rId10"/>
    <sheet name="Anexo 03" sheetId="3" r:id="rId11"/>
    <sheet name="Anexo 04-05" sheetId="14" r:id="rId12"/>
    <sheet name="Anexo 06" sheetId="6" r:id="rId13"/>
    <sheet name="Anexo 07-08" sheetId="7" r:id="rId14"/>
    <sheet name="Anexo 09" sheetId="40" r:id="rId15"/>
    <sheet name="Anexo 10" sheetId="45" r:id="rId16"/>
    <sheet name="Anexo 11" sheetId="10" r:id="rId17"/>
    <sheet name="Anexo 12" sheetId="51" r:id="rId18"/>
    <sheet name="Anexo 13" sheetId="12" r:id="rId19"/>
    <sheet name="Anexo 14" sheetId="13" r:id="rId20"/>
    <sheet name="Anexo15" sheetId="15" r:id="rId21"/>
    <sheet name="Anexo 16" sheetId="52" r:id="rId22"/>
    <sheet name="Anexo 17" sheetId="17" r:id="rId23"/>
    <sheet name="Anexo 18" sheetId="33" r:id="rId24"/>
    <sheet name="Anexo 19" sheetId="24" r:id="rId25"/>
    <sheet name="Anexo 20" sheetId="37" r:id="rId26"/>
    <sheet name="Anexo 21" sheetId="36" r:id="rId27"/>
    <sheet name="Anexo 22" sheetId="41" r:id="rId28"/>
    <sheet name="Anexo 23" sheetId="39" r:id="rId29"/>
    <sheet name="Anexo 24" sheetId="44" r:id="rId30"/>
    <sheet name="Anexo 25" sheetId="42" r:id="rId31"/>
    <sheet name="Anexo 26" sheetId="48" r:id="rId32"/>
    <sheet name="Anexo 27" sheetId="49" r:id="rId33"/>
    <sheet name="Anexo 28 -HUELGA MINERA 2000-16" sheetId="46" r:id="rId34"/>
  </sheets>
  <externalReferences>
    <externalReference r:id="rId35"/>
  </externalReferences>
  <definedNames>
    <definedName name="_xlnm._FilterDatabase" localSheetId="15" hidden="1">'Anexo 10'!$O$5:$P$46</definedName>
    <definedName name="_xlnm.Print_Area" localSheetId="8">'Anexo 01'!$B$1:$P$35</definedName>
    <definedName name="_xlnm.Print_Area" localSheetId="9">'Anexo 02'!$B$1:$N$18</definedName>
    <definedName name="_xlnm.Print_Area" localSheetId="10">'Anexo 03'!$C$1:$O$17</definedName>
    <definedName name="_xlnm.Print_Area" localSheetId="11">'Anexo 04-05'!$A$1:$N$21</definedName>
    <definedName name="_xlnm.Print_Area" localSheetId="12">'Anexo 06'!$B$1:$N$20</definedName>
    <definedName name="_xlnm.Print_Area" localSheetId="13">'Anexo 07-08'!$B$1:$N$27</definedName>
    <definedName name="_xlnm.Print_Area" localSheetId="14">'Anexo 09'!$B$1:$N$29</definedName>
    <definedName name="_xlnm.Print_Area" localSheetId="15">'Anexo 10'!$B$1:$H$54</definedName>
    <definedName name="_xlnm.Print_Area" localSheetId="16">'Anexo 11'!$B$1:$N$17</definedName>
    <definedName name="_xlnm.Print_Area" localSheetId="17">'Anexo 12'!$B$1:$Z$75</definedName>
    <definedName name="_xlnm.Print_Area" localSheetId="18">'Anexo 13'!$B$1:$K$41</definedName>
    <definedName name="_xlnm.Print_Area" localSheetId="19">'Anexo 14'!$B$1:$W$26</definedName>
    <definedName name="_xlnm.Print_Area" localSheetId="21">'Anexo 16'!$B$1:$AS$91</definedName>
    <definedName name="_xlnm.Print_Area" localSheetId="22">'Anexo 17'!$B$1:$AB$61</definedName>
    <definedName name="_xlnm.Print_Area" localSheetId="23">'Anexo 18'!$B$1:$AB$144</definedName>
    <definedName name="_xlnm.Print_Area" localSheetId="24">'Anexo 19'!$B$1:$I$23</definedName>
    <definedName name="_xlnm.Print_Area" localSheetId="25">'Anexo 20'!$B$1:$T$35</definedName>
    <definedName name="_xlnm.Print_Area" localSheetId="26">'Anexo 21'!$B$1:$I$33</definedName>
    <definedName name="_xlnm.Print_Area" localSheetId="27">'Anexo 22'!$B$1:$T$18</definedName>
    <definedName name="_xlnm.Print_Area" localSheetId="28">'Anexo 23'!$B$1:$H$27</definedName>
    <definedName name="_xlnm.Print_Area" localSheetId="29">'Anexo 24'!$B$1:$T$28</definedName>
    <definedName name="_xlnm.Print_Area" localSheetId="30">'Anexo 25'!$B$1:$T$28</definedName>
    <definedName name="_xlnm.Print_Area" localSheetId="31">'Anexo 26'!$B$2:$AV$63</definedName>
    <definedName name="_xlnm.Print_Area" localSheetId="33">'Anexo 28 -HUELGA MINERA 2000-16'!$B$1:$T$27</definedName>
    <definedName name="_xlnm.Print_Area" localSheetId="20">Anexo15!$B$1:$U$23</definedName>
    <definedName name="_xlnm.Print_Area" localSheetId="0">'página 1'!$C$1:$K$59</definedName>
    <definedName name="_xlnm.Print_Area" localSheetId="1">'página 2'!$C$1:$K$67</definedName>
    <definedName name="_xlnm.Print_Area" localSheetId="2">'página 3'!$A$1:$K$62</definedName>
    <definedName name="_xlnm.Print_Area" localSheetId="3">'página 4'!$C$1:$K$47</definedName>
    <definedName name="_xlnm.Print_Area" localSheetId="4">'página 5'!$C$3:$K$51</definedName>
    <definedName name="_xlnm.Print_Area" localSheetId="5">'página 6'!$C$1:$K$65</definedName>
    <definedName name="_xlnm.Print_Area" localSheetId="6">'página 7'!$C$1:$K$59</definedName>
    <definedName name="_xlnm.Print_Area" localSheetId="7">'página 8'!$C$1:$K$83</definedName>
  </definedNames>
  <calcPr calcId="152511"/>
</workbook>
</file>

<file path=xl/calcChain.xml><?xml version="1.0" encoding="utf-8"?>
<calcChain xmlns="http://schemas.openxmlformats.org/spreadsheetml/2006/main">
  <c r="S25" i="46" l="1"/>
  <c r="Q25" i="46"/>
  <c r="O25" i="46"/>
  <c r="S24" i="46"/>
  <c r="Q24" i="46"/>
  <c r="O24" i="46"/>
  <c r="S23" i="46"/>
  <c r="Q23" i="46"/>
  <c r="O23" i="46"/>
  <c r="S22" i="46"/>
  <c r="Q22" i="46"/>
  <c r="O22" i="46"/>
  <c r="S21" i="46"/>
  <c r="Q21" i="46"/>
  <c r="O21" i="46"/>
  <c r="S20" i="46"/>
  <c r="Q20" i="46"/>
  <c r="O20" i="46"/>
  <c r="S19" i="46"/>
  <c r="Q19" i="46"/>
  <c r="O19" i="46"/>
  <c r="S18" i="46"/>
  <c r="Q18" i="46"/>
  <c r="O18" i="46"/>
  <c r="S17" i="46"/>
  <c r="Q17" i="46"/>
  <c r="O17" i="46"/>
  <c r="S16" i="46"/>
  <c r="Q16" i="46"/>
  <c r="O16" i="46"/>
  <c r="S15" i="46"/>
  <c r="Q15" i="46"/>
  <c r="O15" i="46"/>
  <c r="S14" i="46"/>
  <c r="Q14" i="46"/>
  <c r="O14" i="46"/>
  <c r="S13" i="46"/>
  <c r="Q13" i="46"/>
  <c r="O13" i="46"/>
  <c r="S12" i="46"/>
  <c r="Q12" i="46"/>
  <c r="O12" i="46"/>
  <c r="S11" i="46"/>
  <c r="Q11" i="46"/>
  <c r="O11" i="46"/>
  <c r="S10" i="46"/>
  <c r="Q10" i="46"/>
  <c r="O10" i="46"/>
  <c r="S9" i="46"/>
  <c r="Q9" i="46"/>
  <c r="O9" i="46"/>
  <c r="S8" i="46"/>
  <c r="Q8" i="46"/>
  <c r="O8" i="46"/>
  <c r="AW21" i="49"/>
  <c r="AU21" i="49"/>
  <c r="AS21" i="49"/>
  <c r="AQ21" i="49"/>
  <c r="AO21" i="49"/>
  <c r="AM21" i="49"/>
  <c r="AK21" i="49"/>
  <c r="AI21" i="49"/>
  <c r="AG21" i="49"/>
  <c r="AE21" i="49"/>
  <c r="AC21" i="49"/>
  <c r="AA21" i="49"/>
  <c r="Y21" i="49"/>
  <c r="W21" i="49"/>
  <c r="U21" i="49"/>
  <c r="S21" i="49"/>
  <c r="Q21" i="49"/>
  <c r="O21" i="49"/>
  <c r="M21" i="49"/>
  <c r="K21" i="49"/>
  <c r="I21" i="49"/>
  <c r="G21" i="49"/>
  <c r="E21" i="49"/>
  <c r="C21" i="49"/>
  <c r="AQ60" i="48"/>
  <c r="AO60" i="48"/>
  <c r="AM60" i="48"/>
  <c r="AK60" i="48"/>
  <c r="AI60" i="48"/>
  <c r="AG60" i="48"/>
  <c r="AE60" i="48"/>
  <c r="AC60" i="48"/>
  <c r="AA60" i="48"/>
  <c r="Y60" i="48"/>
  <c r="W60" i="48"/>
  <c r="U60" i="48"/>
  <c r="S60" i="48"/>
  <c r="Q60" i="48"/>
  <c r="O60" i="48"/>
  <c r="M60" i="48"/>
  <c r="K60" i="48"/>
  <c r="I60" i="48"/>
  <c r="G60" i="48"/>
  <c r="E60" i="48"/>
  <c r="AQ59" i="48"/>
  <c r="AO59" i="48"/>
  <c r="AM59" i="48"/>
  <c r="AK59" i="48"/>
  <c r="AI59" i="48"/>
  <c r="AG59" i="48"/>
  <c r="AE59" i="48"/>
  <c r="AC59" i="48"/>
  <c r="AA59" i="48"/>
  <c r="Y59" i="48"/>
  <c r="W59" i="48"/>
  <c r="U59" i="48"/>
  <c r="S59" i="48"/>
  <c r="Q59" i="48"/>
  <c r="O59" i="48"/>
  <c r="M59" i="48"/>
  <c r="K59" i="48"/>
  <c r="I59" i="48"/>
  <c r="G59" i="48"/>
  <c r="AX59" i="48" s="1"/>
  <c r="E59" i="48"/>
  <c r="AQ58" i="48"/>
  <c r="AO58" i="48"/>
  <c r="AM58" i="48"/>
  <c r="AK58" i="48"/>
  <c r="AI58" i="48"/>
  <c r="AG58" i="48"/>
  <c r="AE58" i="48"/>
  <c r="AC58" i="48"/>
  <c r="AA58" i="48"/>
  <c r="Y58" i="48"/>
  <c r="W58" i="48"/>
  <c r="U58" i="48"/>
  <c r="S58" i="48"/>
  <c r="Q58" i="48"/>
  <c r="O58" i="48"/>
  <c r="M58" i="48"/>
  <c r="K58" i="48"/>
  <c r="I58" i="48"/>
  <c r="G58" i="48"/>
  <c r="E58" i="48"/>
  <c r="AX56" i="48"/>
  <c r="AW56" i="48"/>
  <c r="AS56" i="48"/>
  <c r="AX55" i="48"/>
  <c r="AW55" i="48"/>
  <c r="AS55" i="48"/>
  <c r="AX54" i="48"/>
  <c r="AW54" i="48"/>
  <c r="AS54" i="48"/>
  <c r="AX52" i="48"/>
  <c r="AW52" i="48"/>
  <c r="AS52" i="48"/>
  <c r="AX51" i="48"/>
  <c r="AW51" i="48"/>
  <c r="AS51" i="48"/>
  <c r="AX50" i="48"/>
  <c r="AW50" i="48"/>
  <c r="AS50" i="48"/>
  <c r="AW48" i="48"/>
  <c r="AS48" i="48"/>
  <c r="AX47" i="48"/>
  <c r="AW47" i="48"/>
  <c r="AS47" i="48"/>
  <c r="AX46" i="48"/>
  <c r="AW46" i="48"/>
  <c r="AS46" i="48"/>
  <c r="AX44" i="48"/>
  <c r="AW44" i="48"/>
  <c r="AS44" i="48"/>
  <c r="AX43" i="48"/>
  <c r="AW43" i="48"/>
  <c r="AS43" i="48"/>
  <c r="AX42" i="48"/>
  <c r="AW42" i="48"/>
  <c r="AS42" i="48"/>
  <c r="AX40" i="48"/>
  <c r="AW40" i="48"/>
  <c r="AS40" i="48"/>
  <c r="AX39" i="48"/>
  <c r="AW39" i="48"/>
  <c r="AS39" i="48"/>
  <c r="AX38" i="48"/>
  <c r="AW38" i="48"/>
  <c r="AS38" i="48"/>
  <c r="AX36" i="48"/>
  <c r="AW36" i="48"/>
  <c r="AS36" i="48"/>
  <c r="AX35" i="48"/>
  <c r="AW35" i="48"/>
  <c r="AS35" i="48"/>
  <c r="AX34" i="48"/>
  <c r="AW34" i="48"/>
  <c r="AS34" i="48"/>
  <c r="AX32" i="48"/>
  <c r="AW32" i="48"/>
  <c r="AS32" i="48"/>
  <c r="AX31" i="48"/>
  <c r="AW31" i="48"/>
  <c r="AS31" i="48"/>
  <c r="AX30" i="48"/>
  <c r="AW30" i="48"/>
  <c r="AS30" i="48"/>
  <c r="AX28" i="48"/>
  <c r="AW28" i="48"/>
  <c r="AS28" i="48"/>
  <c r="AX27" i="48"/>
  <c r="AW27" i="48"/>
  <c r="AS27" i="48"/>
  <c r="AX26" i="48"/>
  <c r="AW26" i="48"/>
  <c r="AS26" i="48"/>
  <c r="AX24" i="48"/>
  <c r="AW24" i="48"/>
  <c r="AS24" i="48"/>
  <c r="AX23" i="48"/>
  <c r="AW23" i="48"/>
  <c r="AS23" i="48"/>
  <c r="AX22" i="48"/>
  <c r="AW22" i="48"/>
  <c r="AS22" i="48"/>
  <c r="AX20" i="48"/>
  <c r="AW20" i="48"/>
  <c r="AS20" i="48"/>
  <c r="AX19" i="48"/>
  <c r="AW19" i="48"/>
  <c r="AS19" i="48"/>
  <c r="AX18" i="48"/>
  <c r="AW18" i="48"/>
  <c r="AS18" i="48"/>
  <c r="AX16" i="48"/>
  <c r="AW16" i="48"/>
  <c r="AS16" i="48"/>
  <c r="AX15" i="48"/>
  <c r="AW15" i="48"/>
  <c r="AS15" i="48"/>
  <c r="AX14" i="48"/>
  <c r="AW14" i="48"/>
  <c r="AS14" i="48"/>
  <c r="AX12" i="48"/>
  <c r="AW12" i="48"/>
  <c r="AS12" i="48"/>
  <c r="AX11" i="48"/>
  <c r="AW11" i="48"/>
  <c r="AS11" i="48"/>
  <c r="AX10" i="48"/>
  <c r="AW10" i="48"/>
  <c r="AS10" i="48"/>
  <c r="S26" i="42"/>
  <c r="M26" i="42"/>
  <c r="G26" i="42"/>
  <c r="S25" i="42"/>
  <c r="M25" i="42"/>
  <c r="G25" i="42"/>
  <c r="S24" i="42"/>
  <c r="M24" i="42"/>
  <c r="G24" i="42"/>
  <c r="S23" i="42"/>
  <c r="M23" i="42"/>
  <c r="G23" i="42"/>
  <c r="S22" i="42"/>
  <c r="M22" i="42"/>
  <c r="G22" i="42"/>
  <c r="S21" i="42"/>
  <c r="M21" i="42"/>
  <c r="G21" i="42"/>
  <c r="S20" i="42"/>
  <c r="M20" i="42"/>
  <c r="G20" i="42"/>
  <c r="S19" i="42"/>
  <c r="M19" i="42"/>
  <c r="G19" i="42"/>
  <c r="S18" i="42"/>
  <c r="M18" i="42"/>
  <c r="G18" i="42"/>
  <c r="S17" i="42"/>
  <c r="M17" i="42"/>
  <c r="G17" i="42"/>
  <c r="S16" i="42"/>
  <c r="M16" i="42"/>
  <c r="G16" i="42"/>
  <c r="S15" i="42"/>
  <c r="M15" i="42"/>
  <c r="G15" i="42"/>
  <c r="S14" i="42"/>
  <c r="M14" i="42"/>
  <c r="G14" i="42"/>
  <c r="S13" i="42"/>
  <c r="M13" i="42"/>
  <c r="G13" i="42"/>
  <c r="S12" i="42"/>
  <c r="M12" i="42"/>
  <c r="G12" i="42"/>
  <c r="S11" i="42"/>
  <c r="M11" i="42"/>
  <c r="G11" i="42"/>
  <c r="S10" i="42"/>
  <c r="M10" i="42"/>
  <c r="G10" i="42"/>
  <c r="S9" i="42"/>
  <c r="M9" i="42"/>
  <c r="G9" i="42"/>
  <c r="S26" i="44"/>
  <c r="M26" i="44"/>
  <c r="G26" i="44"/>
  <c r="S25" i="44"/>
  <c r="M25" i="44"/>
  <c r="G25" i="44"/>
  <c r="S24" i="44"/>
  <c r="M24" i="44"/>
  <c r="G24" i="44"/>
  <c r="S23" i="44"/>
  <c r="M23" i="44"/>
  <c r="G23" i="44"/>
  <c r="S22" i="44"/>
  <c r="M22" i="44"/>
  <c r="G22" i="44"/>
  <c r="S21" i="44"/>
  <c r="M21" i="44"/>
  <c r="G21" i="44"/>
  <c r="S20" i="44"/>
  <c r="M20" i="44"/>
  <c r="G20" i="44"/>
  <c r="S19" i="44"/>
  <c r="M19" i="44"/>
  <c r="G19" i="44"/>
  <c r="S18" i="44"/>
  <c r="M18" i="44"/>
  <c r="G18" i="44"/>
  <c r="S17" i="44"/>
  <c r="M17" i="44"/>
  <c r="G17" i="44"/>
  <c r="S16" i="44"/>
  <c r="M16" i="44"/>
  <c r="G16" i="44"/>
  <c r="S15" i="44"/>
  <c r="M15" i="44"/>
  <c r="G15" i="44"/>
  <c r="S14" i="44"/>
  <c r="M14" i="44"/>
  <c r="G14" i="44"/>
  <c r="S13" i="44"/>
  <c r="M13" i="44"/>
  <c r="G13" i="44"/>
  <c r="S12" i="44"/>
  <c r="M12" i="44"/>
  <c r="G12" i="44"/>
  <c r="S11" i="44"/>
  <c r="M11" i="44"/>
  <c r="G11" i="44"/>
  <c r="S10" i="44"/>
  <c r="M10" i="44"/>
  <c r="G10" i="44"/>
  <c r="S9" i="44"/>
  <c r="M9" i="44"/>
  <c r="G9" i="44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7" i="37"/>
  <c r="S32" i="37"/>
  <c r="M32" i="37"/>
  <c r="S31" i="37"/>
  <c r="M31" i="37"/>
  <c r="S30" i="37"/>
  <c r="M30" i="37"/>
  <c r="S29" i="37"/>
  <c r="M29" i="37"/>
  <c r="S28" i="37"/>
  <c r="M28" i="37"/>
  <c r="S27" i="37"/>
  <c r="M27" i="37"/>
  <c r="S26" i="37"/>
  <c r="M26" i="37"/>
  <c r="S25" i="37"/>
  <c r="M25" i="37"/>
  <c r="S24" i="37"/>
  <c r="M24" i="37"/>
  <c r="S23" i="37"/>
  <c r="M23" i="37"/>
  <c r="S22" i="37"/>
  <c r="M22" i="37"/>
  <c r="S21" i="37"/>
  <c r="M21" i="37"/>
  <c r="S20" i="37"/>
  <c r="M20" i="37"/>
  <c r="S19" i="37"/>
  <c r="M19" i="37"/>
  <c r="S18" i="37"/>
  <c r="M18" i="37"/>
  <c r="S17" i="37"/>
  <c r="M17" i="37"/>
  <c r="S16" i="37"/>
  <c r="M16" i="37"/>
  <c r="S15" i="37"/>
  <c r="M15" i="37"/>
  <c r="S14" i="37"/>
  <c r="M14" i="37"/>
  <c r="S13" i="37"/>
  <c r="M13" i="37"/>
  <c r="S12" i="37"/>
  <c r="M12" i="37"/>
  <c r="S11" i="37"/>
  <c r="M11" i="37"/>
  <c r="S10" i="37"/>
  <c r="M10" i="37"/>
  <c r="S9" i="37"/>
  <c r="M9" i="37"/>
  <c r="S8" i="37"/>
  <c r="M8" i="37"/>
  <c r="S7" i="37"/>
  <c r="M7" i="37"/>
  <c r="W141" i="33"/>
  <c r="U141" i="33"/>
  <c r="S141" i="33"/>
  <c r="Q141" i="33"/>
  <c r="O141" i="33"/>
  <c r="M141" i="33"/>
  <c r="K141" i="33"/>
  <c r="I141" i="33"/>
  <c r="G141" i="33"/>
  <c r="E141" i="33"/>
  <c r="W140" i="33"/>
  <c r="U140" i="33"/>
  <c r="S140" i="33"/>
  <c r="Q140" i="33"/>
  <c r="O140" i="33"/>
  <c r="M140" i="33"/>
  <c r="K140" i="33"/>
  <c r="I140" i="33"/>
  <c r="G140" i="33"/>
  <c r="E140" i="33"/>
  <c r="W139" i="33"/>
  <c r="U139" i="33"/>
  <c r="S139" i="33"/>
  <c r="Q139" i="33"/>
  <c r="O139" i="33"/>
  <c r="M139" i="33"/>
  <c r="K139" i="33"/>
  <c r="I139" i="33"/>
  <c r="G139" i="33"/>
  <c r="E139" i="33"/>
  <c r="AE139" i="33" s="1"/>
  <c r="Y136" i="33"/>
  <c r="Y135" i="33"/>
  <c r="Y134" i="33"/>
  <c r="Y131" i="33"/>
  <c r="Y130" i="33"/>
  <c r="Y129" i="33"/>
  <c r="Y126" i="33"/>
  <c r="Y125" i="33"/>
  <c r="Y124" i="33"/>
  <c r="Y121" i="33"/>
  <c r="Y120" i="33"/>
  <c r="Y119" i="33"/>
  <c r="Y116" i="33"/>
  <c r="Y115" i="33"/>
  <c r="Y114" i="33"/>
  <c r="Y102" i="33"/>
  <c r="Y101" i="33"/>
  <c r="Y100" i="33"/>
  <c r="Y97" i="33"/>
  <c r="Y96" i="33"/>
  <c r="Y95" i="33"/>
  <c r="Y92" i="33"/>
  <c r="Y91" i="33"/>
  <c r="Y90" i="33"/>
  <c r="Y87" i="33"/>
  <c r="Y86" i="33"/>
  <c r="Y85" i="33"/>
  <c r="Y82" i="33"/>
  <c r="Y81" i="33"/>
  <c r="Y80" i="33"/>
  <c r="Y77" i="33"/>
  <c r="Y76" i="33"/>
  <c r="Y75" i="33"/>
  <c r="Y72" i="33"/>
  <c r="Y71" i="33"/>
  <c r="Y70" i="33"/>
  <c r="Y67" i="33"/>
  <c r="Y66" i="33"/>
  <c r="Y65" i="33"/>
  <c r="Y52" i="33"/>
  <c r="Y51" i="33"/>
  <c r="Y50" i="33"/>
  <c r="Y48" i="33"/>
  <c r="Y47" i="33"/>
  <c r="Y46" i="33"/>
  <c r="Y43" i="33"/>
  <c r="Y42" i="33"/>
  <c r="Y41" i="33"/>
  <c r="Y38" i="33"/>
  <c r="Y37" i="33"/>
  <c r="Y36" i="33"/>
  <c r="Y33" i="33"/>
  <c r="Y32" i="33"/>
  <c r="Y31" i="33"/>
  <c r="Y28" i="33"/>
  <c r="Y27" i="33"/>
  <c r="Y26" i="33"/>
  <c r="Y23" i="33"/>
  <c r="Y22" i="33"/>
  <c r="Y21" i="33"/>
  <c r="Y18" i="33"/>
  <c r="Y17" i="33"/>
  <c r="Y16" i="33"/>
  <c r="Y13" i="33"/>
  <c r="Y12" i="33"/>
  <c r="Y11" i="33"/>
  <c r="K19" i="6"/>
  <c r="M15" i="6" s="1"/>
  <c r="G19" i="6"/>
  <c r="I11" i="6" s="1"/>
  <c r="C19" i="6"/>
  <c r="E17" i="6" s="1"/>
  <c r="I17" i="6"/>
  <c r="M16" i="6"/>
  <c r="AD14" i="6"/>
  <c r="AD8" i="6" s="1"/>
  <c r="AB14" i="6"/>
  <c r="AB8" i="6" s="1"/>
  <c r="Z14" i="6"/>
  <c r="Z8" i="6" s="1"/>
  <c r="M14" i="6"/>
  <c r="I14" i="6"/>
  <c r="M13" i="6"/>
  <c r="E13" i="6"/>
  <c r="E12" i="6"/>
  <c r="M11" i="6"/>
  <c r="E11" i="6"/>
  <c r="M10" i="6"/>
  <c r="I10" i="6"/>
  <c r="M9" i="6"/>
  <c r="E9" i="6"/>
  <c r="M8" i="6"/>
  <c r="E8" i="6"/>
  <c r="E16" i="6" l="1"/>
  <c r="M17" i="6"/>
  <c r="E15" i="6"/>
  <c r="AW59" i="48"/>
  <c r="AE141" i="33"/>
  <c r="AW58" i="48"/>
  <c r="AW60" i="48"/>
  <c r="AE140" i="33"/>
  <c r="Y139" i="33"/>
  <c r="AA90" i="33" s="1"/>
  <c r="AX58" i="48"/>
  <c r="AX60" i="48"/>
  <c r="AU51" i="48"/>
  <c r="AS58" i="48"/>
  <c r="AU54" i="48" s="1"/>
  <c r="AS59" i="48"/>
  <c r="AS60" i="48"/>
  <c r="AU56" i="48" s="1"/>
  <c r="Y140" i="33"/>
  <c r="Y141" i="33"/>
  <c r="AA92" i="33" s="1"/>
  <c r="I9" i="6"/>
  <c r="I13" i="6"/>
  <c r="I16" i="6"/>
  <c r="I12" i="6"/>
  <c r="I15" i="6"/>
  <c r="I8" i="6"/>
  <c r="E10" i="6"/>
  <c r="E19" i="6" s="1"/>
  <c r="M12" i="6"/>
  <c r="M19" i="6" s="1"/>
  <c r="E14" i="6"/>
  <c r="Q15" i="41"/>
  <c r="O15" i="41"/>
  <c r="M15" i="41"/>
  <c r="K15" i="41"/>
  <c r="I15" i="41"/>
  <c r="G15" i="41"/>
  <c r="E15" i="41"/>
  <c r="C15" i="41"/>
  <c r="S14" i="41"/>
  <c r="S15" i="41" s="1"/>
  <c r="AA80" i="33" l="1"/>
  <c r="AA85" i="33"/>
  <c r="AA70" i="33"/>
  <c r="AA72" i="33"/>
  <c r="AA95" i="33"/>
  <c r="AA102" i="33"/>
  <c r="AA41" i="33"/>
  <c r="AA11" i="33"/>
  <c r="AA50" i="33"/>
  <c r="AA114" i="33"/>
  <c r="AA82" i="33"/>
  <c r="AA21" i="33"/>
  <c r="AA52" i="33"/>
  <c r="AA31" i="33"/>
  <c r="AA134" i="33"/>
  <c r="AA33" i="33"/>
  <c r="AA36" i="33"/>
  <c r="AA13" i="33"/>
  <c r="AA100" i="33"/>
  <c r="AA46" i="33"/>
  <c r="AA65" i="33"/>
  <c r="AA119" i="33"/>
  <c r="AU52" i="48"/>
  <c r="AA131" i="33"/>
  <c r="AA43" i="33"/>
  <c r="AA124" i="33"/>
  <c r="AA129" i="33"/>
  <c r="AA26" i="33"/>
  <c r="U15" i="41"/>
  <c r="AA75" i="33"/>
  <c r="AA16" i="33"/>
  <c r="AU48" i="48"/>
  <c r="AU44" i="48"/>
  <c r="AU40" i="48"/>
  <c r="AU36" i="48"/>
  <c r="AU32" i="48"/>
  <c r="AU28" i="48"/>
  <c r="AU24" i="48"/>
  <c r="AU20" i="48"/>
  <c r="AU16" i="48"/>
  <c r="AU12" i="48"/>
  <c r="AU47" i="48"/>
  <c r="AU43" i="48"/>
  <c r="AU39" i="48"/>
  <c r="AU35" i="48"/>
  <c r="AU31" i="48"/>
  <c r="AU27" i="48"/>
  <c r="AU23" i="48"/>
  <c r="AU19" i="48"/>
  <c r="AU15" i="48"/>
  <c r="AU11" i="48"/>
  <c r="AU55" i="48"/>
  <c r="AU46" i="48"/>
  <c r="AU42" i="48"/>
  <c r="AU38" i="48"/>
  <c r="AU34" i="48"/>
  <c r="AU30" i="48"/>
  <c r="AU26" i="48"/>
  <c r="AU22" i="48"/>
  <c r="AU18" i="48"/>
  <c r="AU14" i="48"/>
  <c r="AU10" i="48"/>
  <c r="AU50" i="48"/>
  <c r="AA42" i="33"/>
  <c r="AA32" i="33"/>
  <c r="AA22" i="33"/>
  <c r="AA12" i="33"/>
  <c r="AA51" i="33"/>
  <c r="AA130" i="33"/>
  <c r="AA120" i="33"/>
  <c r="AA101" i="33"/>
  <c r="AA91" i="33"/>
  <c r="AA81" i="33"/>
  <c r="AA71" i="33"/>
  <c r="AA115" i="33"/>
  <c r="AA17" i="33"/>
  <c r="AA135" i="33"/>
  <c r="AA37" i="33"/>
  <c r="AA125" i="33"/>
  <c r="AA76" i="33"/>
  <c r="AA27" i="33"/>
  <c r="AA66" i="33"/>
  <c r="AA67" i="33"/>
  <c r="AA28" i="33"/>
  <c r="AA136" i="33"/>
  <c r="AA126" i="33"/>
  <c r="AA116" i="33"/>
  <c r="AA97" i="33"/>
  <c r="AA87" i="33"/>
  <c r="AA77" i="33"/>
  <c r="AA48" i="33"/>
  <c r="AA38" i="33"/>
  <c r="AA18" i="33"/>
  <c r="AA121" i="33"/>
  <c r="AA86" i="33"/>
  <c r="AA23" i="33"/>
  <c r="AA96" i="33"/>
  <c r="AA47" i="33"/>
  <c r="I19" i="6"/>
  <c r="H20" i="24"/>
  <c r="F20" i="24"/>
  <c r="D20" i="24"/>
  <c r="W58" i="17"/>
  <c r="U58" i="17"/>
  <c r="S58" i="17"/>
  <c r="Q58" i="17"/>
  <c r="O58" i="17"/>
  <c r="M58" i="17"/>
  <c r="K58" i="17"/>
  <c r="I58" i="17"/>
  <c r="G58" i="17"/>
  <c r="E58" i="17"/>
  <c r="W57" i="17"/>
  <c r="U57" i="17"/>
  <c r="S57" i="17"/>
  <c r="Q57" i="17"/>
  <c r="O57" i="17"/>
  <c r="M57" i="17"/>
  <c r="K57" i="17"/>
  <c r="I57" i="17"/>
  <c r="G57" i="17"/>
  <c r="E57" i="17"/>
  <c r="W56" i="17"/>
  <c r="U56" i="17"/>
  <c r="S56" i="17"/>
  <c r="Q56" i="17"/>
  <c r="O56" i="17"/>
  <c r="M56" i="17"/>
  <c r="K56" i="17"/>
  <c r="I56" i="17"/>
  <c r="G56" i="17"/>
  <c r="E56" i="17"/>
  <c r="Y54" i="17"/>
  <c r="Y53" i="17"/>
  <c r="Y52" i="17"/>
  <c r="Y50" i="17"/>
  <c r="Y49" i="17"/>
  <c r="Y48" i="17"/>
  <c r="Y46" i="17"/>
  <c r="Y45" i="17"/>
  <c r="Y44" i="17"/>
  <c r="Y42" i="17"/>
  <c r="Y41" i="17"/>
  <c r="Y40" i="17"/>
  <c r="Y38" i="17"/>
  <c r="Y37" i="17"/>
  <c r="Y36" i="17"/>
  <c r="Y34" i="17"/>
  <c r="Y33" i="17"/>
  <c r="Y32" i="17"/>
  <c r="Y30" i="17"/>
  <c r="Y29" i="17"/>
  <c r="Y28" i="17"/>
  <c r="Y26" i="17"/>
  <c r="Y25" i="17"/>
  <c r="Y24" i="17"/>
  <c r="Y22" i="17"/>
  <c r="Y21" i="17"/>
  <c r="Y20" i="17"/>
  <c r="Y18" i="17"/>
  <c r="Y17" i="17"/>
  <c r="Y16" i="17"/>
  <c r="Y14" i="17"/>
  <c r="Y13" i="17"/>
  <c r="Y12" i="17"/>
  <c r="Y10" i="17"/>
  <c r="Y9" i="17"/>
  <c r="Y8" i="17"/>
  <c r="AR88" i="52"/>
  <c r="AP88" i="52"/>
  <c r="AN88" i="52"/>
  <c r="AL88" i="52"/>
  <c r="AJ88" i="52"/>
  <c r="AH88" i="52"/>
  <c r="AF88" i="52"/>
  <c r="AD88" i="52"/>
  <c r="AB88" i="52"/>
  <c r="Z88" i="52"/>
  <c r="X88" i="52"/>
  <c r="W88" i="52"/>
  <c r="V88" i="52"/>
  <c r="T88" i="52"/>
  <c r="R88" i="52"/>
  <c r="P88" i="52"/>
  <c r="N88" i="52"/>
  <c r="L88" i="52"/>
  <c r="J88" i="52"/>
  <c r="H88" i="52"/>
  <c r="F88" i="52"/>
  <c r="D88" i="52"/>
  <c r="AR67" i="52"/>
  <c r="AP67" i="52"/>
  <c r="AN67" i="52"/>
  <c r="AL67" i="52"/>
  <c r="AJ67" i="52"/>
  <c r="AH67" i="52"/>
  <c r="AF67" i="52"/>
  <c r="AE67" i="52"/>
  <c r="AD67" i="52"/>
  <c r="AB67" i="52"/>
  <c r="Z67" i="52"/>
  <c r="X67" i="52"/>
  <c r="V67" i="52"/>
  <c r="T67" i="52"/>
  <c r="R67" i="52"/>
  <c r="P67" i="52"/>
  <c r="N67" i="52"/>
  <c r="L67" i="52"/>
  <c r="J67" i="52"/>
  <c r="H67" i="52"/>
  <c r="F67" i="52"/>
  <c r="D67" i="52"/>
  <c r="AR43" i="52"/>
  <c r="AP43" i="52"/>
  <c r="AN43" i="52"/>
  <c r="AL43" i="52"/>
  <c r="AJ43" i="52"/>
  <c r="AH43" i="52"/>
  <c r="AF43" i="52"/>
  <c r="AD43" i="52"/>
  <c r="AB43" i="52"/>
  <c r="Z43" i="52"/>
  <c r="X43" i="52"/>
  <c r="V43" i="52"/>
  <c r="T43" i="52"/>
  <c r="R43" i="52"/>
  <c r="P43" i="52"/>
  <c r="N43" i="52"/>
  <c r="L43" i="52"/>
  <c r="J43" i="52"/>
  <c r="H43" i="52"/>
  <c r="F43" i="52"/>
  <c r="D43" i="52"/>
  <c r="AP23" i="52"/>
  <c r="AN23" i="52"/>
  <c r="AL23" i="52"/>
  <c r="AJ23" i="52"/>
  <c r="AH23" i="52"/>
  <c r="AF23" i="52"/>
  <c r="AB23" i="52"/>
  <c r="Z23" i="52"/>
  <c r="X23" i="52"/>
  <c r="V23" i="52"/>
  <c r="T23" i="52"/>
  <c r="R23" i="52"/>
  <c r="N23" i="52"/>
  <c r="L23" i="52"/>
  <c r="J23" i="52"/>
  <c r="H23" i="52"/>
  <c r="F23" i="52"/>
  <c r="D23" i="52"/>
  <c r="AR21" i="52"/>
  <c r="AD21" i="52"/>
  <c r="P21" i="52"/>
  <c r="AR15" i="52"/>
  <c r="AD15" i="52"/>
  <c r="AR12" i="52"/>
  <c r="AR23" i="52" s="1"/>
  <c r="AD12" i="52"/>
  <c r="AD23" i="52" s="1"/>
  <c r="P12" i="52"/>
  <c r="P23" i="52" s="1"/>
  <c r="Q21" i="15"/>
  <c r="O21" i="15"/>
  <c r="K21" i="15"/>
  <c r="I21" i="15"/>
  <c r="E21" i="15"/>
  <c r="C21" i="15"/>
  <c r="T20" i="15"/>
  <c r="M20" i="15"/>
  <c r="G20" i="15"/>
  <c r="T19" i="15"/>
  <c r="M19" i="15"/>
  <c r="G19" i="15"/>
  <c r="T18" i="15"/>
  <c r="M18" i="15"/>
  <c r="G18" i="15"/>
  <c r="T17" i="15"/>
  <c r="M17" i="15"/>
  <c r="G17" i="15"/>
  <c r="T16" i="15"/>
  <c r="M16" i="15"/>
  <c r="G16" i="15"/>
  <c r="T15" i="15"/>
  <c r="M15" i="15"/>
  <c r="G15" i="15"/>
  <c r="T14" i="15"/>
  <c r="M14" i="15"/>
  <c r="G14" i="15"/>
  <c r="T13" i="15"/>
  <c r="M13" i="15"/>
  <c r="G13" i="15"/>
  <c r="T12" i="15"/>
  <c r="M12" i="15"/>
  <c r="G12" i="15"/>
  <c r="T11" i="15"/>
  <c r="M11" i="15"/>
  <c r="G11" i="15"/>
  <c r="T10" i="15"/>
  <c r="M10" i="15"/>
  <c r="G10" i="15"/>
  <c r="T9" i="15"/>
  <c r="M9" i="15"/>
  <c r="G9" i="15"/>
  <c r="S20" i="13"/>
  <c r="P20" i="13"/>
  <c r="L20" i="13"/>
  <c r="I20" i="13"/>
  <c r="E20" i="13"/>
  <c r="C20" i="13"/>
  <c r="S19" i="13"/>
  <c r="P19" i="13"/>
  <c r="L19" i="13"/>
  <c r="I19" i="13"/>
  <c r="E19" i="13"/>
  <c r="C19" i="13"/>
  <c r="S18" i="13"/>
  <c r="P18" i="13"/>
  <c r="L18" i="13"/>
  <c r="I18" i="13"/>
  <c r="E18" i="13"/>
  <c r="C18" i="13"/>
  <c r="S17" i="13"/>
  <c r="P17" i="13"/>
  <c r="L17" i="13"/>
  <c r="I17" i="13"/>
  <c r="E17" i="13"/>
  <c r="C17" i="13"/>
  <c r="S16" i="13"/>
  <c r="P16" i="13"/>
  <c r="L16" i="13"/>
  <c r="I16" i="13"/>
  <c r="E16" i="13"/>
  <c r="C16" i="13"/>
  <c r="S15" i="13"/>
  <c r="P15" i="13"/>
  <c r="L15" i="13"/>
  <c r="I15" i="13"/>
  <c r="E15" i="13"/>
  <c r="C15" i="13"/>
  <c r="S14" i="13"/>
  <c r="P14" i="13"/>
  <c r="L14" i="13"/>
  <c r="I14" i="13"/>
  <c r="E14" i="13"/>
  <c r="C14" i="13"/>
  <c r="S13" i="13"/>
  <c r="P13" i="13"/>
  <c r="L13" i="13"/>
  <c r="I13" i="13"/>
  <c r="E13" i="13"/>
  <c r="C13" i="13"/>
  <c r="S12" i="13"/>
  <c r="P12" i="13"/>
  <c r="L12" i="13"/>
  <c r="I12" i="13"/>
  <c r="E12" i="13"/>
  <c r="C12" i="13"/>
  <c r="S11" i="13"/>
  <c r="P11" i="13"/>
  <c r="L11" i="13"/>
  <c r="I11" i="13"/>
  <c r="E11" i="13"/>
  <c r="C11" i="13"/>
  <c r="S10" i="13"/>
  <c r="P10" i="13"/>
  <c r="L10" i="13"/>
  <c r="I10" i="13"/>
  <c r="E10" i="13"/>
  <c r="C10" i="13"/>
  <c r="S9" i="13"/>
  <c r="P9" i="13"/>
  <c r="L9" i="13"/>
  <c r="I9" i="13"/>
  <c r="E9" i="13"/>
  <c r="C9" i="13"/>
  <c r="K37" i="12"/>
  <c r="H37" i="12"/>
  <c r="E37" i="12"/>
  <c r="K36" i="12"/>
  <c r="H36" i="12"/>
  <c r="E36" i="12"/>
  <c r="K35" i="12"/>
  <c r="H35" i="12"/>
  <c r="E35" i="12"/>
  <c r="K34" i="12"/>
  <c r="H34" i="12"/>
  <c r="E34" i="12"/>
  <c r="K33" i="12"/>
  <c r="H33" i="12"/>
  <c r="E33" i="12"/>
  <c r="K32" i="12"/>
  <c r="H32" i="12"/>
  <c r="E32" i="12"/>
  <c r="K31" i="12"/>
  <c r="H31" i="12"/>
  <c r="E31" i="12"/>
  <c r="K30" i="12"/>
  <c r="H30" i="12"/>
  <c r="E30" i="12"/>
  <c r="K29" i="12"/>
  <c r="H29" i="12"/>
  <c r="E29" i="12"/>
  <c r="K28" i="12"/>
  <c r="H28" i="12"/>
  <c r="E28" i="12"/>
  <c r="K27" i="12"/>
  <c r="H27" i="12"/>
  <c r="E27" i="12"/>
  <c r="K26" i="12"/>
  <c r="H26" i="12"/>
  <c r="E26" i="12"/>
  <c r="K25" i="12"/>
  <c r="H25" i="12"/>
  <c r="E25" i="12"/>
  <c r="K24" i="12"/>
  <c r="H24" i="12"/>
  <c r="E24" i="12"/>
  <c r="K23" i="12"/>
  <c r="H23" i="12"/>
  <c r="E23" i="12"/>
  <c r="K22" i="12"/>
  <c r="H22" i="12"/>
  <c r="E22" i="12"/>
  <c r="K21" i="12"/>
  <c r="H21" i="12"/>
  <c r="E21" i="12"/>
  <c r="K20" i="12"/>
  <c r="H20" i="12"/>
  <c r="E20" i="12"/>
  <c r="K19" i="12"/>
  <c r="H19" i="12"/>
  <c r="E19" i="12"/>
  <c r="K18" i="12"/>
  <c r="H18" i="12"/>
  <c r="E18" i="12"/>
  <c r="K17" i="12"/>
  <c r="H17" i="12"/>
  <c r="E17" i="12"/>
  <c r="K16" i="12"/>
  <c r="H16" i="12"/>
  <c r="E16" i="12"/>
  <c r="K15" i="12"/>
  <c r="H15" i="12"/>
  <c r="E15" i="12"/>
  <c r="K14" i="12"/>
  <c r="H14" i="12"/>
  <c r="E14" i="12"/>
  <c r="K13" i="12"/>
  <c r="H13" i="12"/>
  <c r="E13" i="12"/>
  <c r="K12" i="12"/>
  <c r="H12" i="12"/>
  <c r="E12" i="12"/>
  <c r="K11" i="12"/>
  <c r="H11" i="12"/>
  <c r="E11" i="12"/>
  <c r="K10" i="12"/>
  <c r="H10" i="12"/>
  <c r="E10" i="12"/>
  <c r="K9" i="12"/>
  <c r="H9" i="12"/>
  <c r="E9" i="12"/>
  <c r="K8" i="12"/>
  <c r="H8" i="12"/>
  <c r="E8" i="12"/>
  <c r="K7" i="12"/>
  <c r="H7" i="12"/>
  <c r="E7" i="12"/>
  <c r="Z71" i="51"/>
  <c r="X71" i="51"/>
  <c r="V71" i="51"/>
  <c r="U71" i="51"/>
  <c r="T71" i="51"/>
  <c r="S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C71" i="51"/>
  <c r="Z55" i="51"/>
  <c r="X55" i="51"/>
  <c r="V55" i="51"/>
  <c r="U55" i="51"/>
  <c r="T55" i="51"/>
  <c r="S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Z35" i="51"/>
  <c r="X35" i="51"/>
  <c r="V35" i="51"/>
  <c r="U35" i="51"/>
  <c r="T35" i="51"/>
  <c r="S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Z19" i="51"/>
  <c r="X19" i="51"/>
  <c r="V19" i="51"/>
  <c r="U19" i="51"/>
  <c r="T19" i="51"/>
  <c r="S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K16" i="10"/>
  <c r="M12" i="10" s="1"/>
  <c r="G16" i="10"/>
  <c r="I10" i="10" s="1"/>
  <c r="C12" i="10"/>
  <c r="C10" i="10"/>
  <c r="C16" i="10" s="1"/>
  <c r="M9" i="10"/>
  <c r="M8" i="10"/>
  <c r="M7" i="10"/>
  <c r="C7" i="2"/>
  <c r="G48" i="45"/>
  <c r="E48" i="45"/>
  <c r="C48" i="45"/>
  <c r="G46" i="45"/>
  <c r="E46" i="45"/>
  <c r="C46" i="45"/>
  <c r="G44" i="45"/>
  <c r="E44" i="45"/>
  <c r="C44" i="45"/>
  <c r="G43" i="45"/>
  <c r="G42" i="45" s="1"/>
  <c r="E43" i="45"/>
  <c r="E42" i="45" s="1"/>
  <c r="C43" i="45"/>
  <c r="C42" i="45" s="1"/>
  <c r="G41" i="45"/>
  <c r="G40" i="45" s="1"/>
  <c r="E41" i="45"/>
  <c r="C41" i="45"/>
  <c r="C40" i="45" s="1"/>
  <c r="E40" i="45"/>
  <c r="G39" i="45"/>
  <c r="G38" i="45" s="1"/>
  <c r="E38" i="45"/>
  <c r="C38" i="45"/>
  <c r="G36" i="45"/>
  <c r="E36" i="45"/>
  <c r="C36" i="45"/>
  <c r="G34" i="45"/>
  <c r="E34" i="45"/>
  <c r="C34" i="45"/>
  <c r="G32" i="45"/>
  <c r="E32" i="45"/>
  <c r="C32" i="45"/>
  <c r="G31" i="45"/>
  <c r="G30" i="45" s="1"/>
  <c r="E31" i="45"/>
  <c r="E30" i="45" s="1"/>
  <c r="C31" i="45"/>
  <c r="C30" i="45"/>
  <c r="S28" i="45"/>
  <c r="G28" i="45"/>
  <c r="E28" i="45"/>
  <c r="C28" i="45"/>
  <c r="G26" i="45"/>
  <c r="E26" i="45"/>
  <c r="C26" i="45"/>
  <c r="G25" i="45"/>
  <c r="G24" i="45" s="1"/>
  <c r="E25" i="45"/>
  <c r="C25" i="45"/>
  <c r="C24" i="45" s="1"/>
  <c r="E24" i="45"/>
  <c r="P23" i="45"/>
  <c r="G23" i="45"/>
  <c r="G21" i="45" s="1"/>
  <c r="S22" i="45"/>
  <c r="P22" i="45"/>
  <c r="S21" i="45"/>
  <c r="S14" i="45" s="1"/>
  <c r="E21" i="45"/>
  <c r="C21" i="45"/>
  <c r="G20" i="45"/>
  <c r="G19" i="45" s="1"/>
  <c r="P19" i="45"/>
  <c r="E19" i="45"/>
  <c r="C19" i="45"/>
  <c r="G17" i="45"/>
  <c r="E17" i="45"/>
  <c r="C17" i="45"/>
  <c r="G15" i="45"/>
  <c r="E15" i="45"/>
  <c r="C15" i="45"/>
  <c r="M14" i="45"/>
  <c r="G14" i="45"/>
  <c r="G13" i="45" s="1"/>
  <c r="E14" i="45"/>
  <c r="C14" i="45"/>
  <c r="S13" i="45"/>
  <c r="M13" i="45"/>
  <c r="E13" i="45"/>
  <c r="C13" i="45"/>
  <c r="S12" i="45"/>
  <c r="M12" i="45"/>
  <c r="M11" i="45"/>
  <c r="G11" i="45"/>
  <c r="E11" i="45"/>
  <c r="C11" i="45"/>
  <c r="S10" i="45"/>
  <c r="P10" i="45"/>
  <c r="S9" i="45"/>
  <c r="M9" i="45"/>
  <c r="G9" i="45"/>
  <c r="E9" i="45"/>
  <c r="C9" i="45"/>
  <c r="S8" i="45"/>
  <c r="P8" i="45"/>
  <c r="M8" i="45"/>
  <c r="M6" i="45" s="1"/>
  <c r="G7" i="45"/>
  <c r="E7" i="45"/>
  <c r="C7" i="45"/>
  <c r="M8" i="40"/>
  <c r="M25" i="40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9" i="40"/>
  <c r="W26" i="7"/>
  <c r="T26" i="7"/>
  <c r="Q26" i="7"/>
  <c r="K26" i="7"/>
  <c r="M21" i="7" s="1"/>
  <c r="G26" i="7"/>
  <c r="I22" i="7" s="1"/>
  <c r="C26" i="7"/>
  <c r="E23" i="7" s="1"/>
  <c r="M23" i="7"/>
  <c r="E21" i="7"/>
  <c r="K10" i="7"/>
  <c r="M9" i="7" s="1"/>
  <c r="G10" i="7"/>
  <c r="I7" i="7" s="1"/>
  <c r="C10" i="7"/>
  <c r="E9" i="7" s="1"/>
  <c r="M7" i="7"/>
  <c r="K20" i="14"/>
  <c r="M19" i="14" s="1"/>
  <c r="G20" i="14"/>
  <c r="I18" i="14" s="1"/>
  <c r="C20" i="14"/>
  <c r="E19" i="14" s="1"/>
  <c r="K9" i="14"/>
  <c r="M8" i="14" s="1"/>
  <c r="G9" i="14"/>
  <c r="I7" i="14" s="1"/>
  <c r="C9" i="14"/>
  <c r="E8" i="14" s="1"/>
  <c r="V28" i="3"/>
  <c r="U28" i="3"/>
  <c r="T28" i="3"/>
  <c r="L16" i="3"/>
  <c r="N12" i="3" s="1"/>
  <c r="H16" i="3"/>
  <c r="J11" i="3" s="1"/>
  <c r="D16" i="3"/>
  <c r="F14" i="3" s="1"/>
  <c r="F13" i="3"/>
  <c r="F11" i="3"/>
  <c r="J10" i="3"/>
  <c r="F9" i="3"/>
  <c r="N7" i="3" l="1"/>
  <c r="N10" i="3"/>
  <c r="N11" i="3"/>
  <c r="I19" i="14"/>
  <c r="I20" i="14" s="1"/>
  <c r="F7" i="3"/>
  <c r="F12" i="3"/>
  <c r="E7" i="7"/>
  <c r="E22" i="7"/>
  <c r="M10" i="10"/>
  <c r="AA139" i="33"/>
  <c r="F8" i="3"/>
  <c r="N14" i="3"/>
  <c r="M8" i="7"/>
  <c r="I24" i="7"/>
  <c r="M13" i="10"/>
  <c r="AA37" i="17"/>
  <c r="Y57" i="17"/>
  <c r="AA49" i="17" s="1"/>
  <c r="M14" i="10"/>
  <c r="E10" i="7"/>
  <c r="M7" i="14"/>
  <c r="M9" i="14" s="1"/>
  <c r="I23" i="7"/>
  <c r="P14" i="45"/>
  <c r="P6" i="45" s="1"/>
  <c r="I14" i="10"/>
  <c r="I8" i="10"/>
  <c r="AA17" i="17"/>
  <c r="AA29" i="17"/>
  <c r="Y58" i="17"/>
  <c r="AA38" i="17" s="1"/>
  <c r="AA141" i="33"/>
  <c r="N13" i="3"/>
  <c r="E18" i="14"/>
  <c r="E20" i="14" s="1"/>
  <c r="M10" i="7"/>
  <c r="M24" i="7"/>
  <c r="E51" i="45"/>
  <c r="AA9" i="17"/>
  <c r="AA41" i="17"/>
  <c r="N9" i="3"/>
  <c r="J14" i="3"/>
  <c r="E7" i="14"/>
  <c r="E9" i="14" s="1"/>
  <c r="M18" i="14"/>
  <c r="M20" i="14" s="1"/>
  <c r="E8" i="7"/>
  <c r="AA21" i="17"/>
  <c r="AA53" i="17"/>
  <c r="G21" i="15"/>
  <c r="F13" i="15" s="1"/>
  <c r="AA22" i="17"/>
  <c r="AA33" i="17"/>
  <c r="AU58" i="48"/>
  <c r="I21" i="7"/>
  <c r="I8" i="14"/>
  <c r="I9" i="14" s="1"/>
  <c r="E12" i="10"/>
  <c r="M21" i="15"/>
  <c r="L13" i="15" s="1"/>
  <c r="AA13" i="17"/>
  <c r="AA57" i="17" s="1"/>
  <c r="AA45" i="17"/>
  <c r="Y56" i="17"/>
  <c r="AA28" i="17" s="1"/>
  <c r="I9" i="7"/>
  <c r="T21" i="15"/>
  <c r="S15" i="15" s="1"/>
  <c r="AA25" i="17"/>
  <c r="AU60" i="48"/>
  <c r="AU59" i="48"/>
  <c r="AA140" i="33"/>
  <c r="AA10" i="17"/>
  <c r="AA16" i="17"/>
  <c r="AA26" i="17"/>
  <c r="F16" i="15"/>
  <c r="F15" i="15"/>
  <c r="F14" i="15"/>
  <c r="D20" i="15"/>
  <c r="D19" i="15"/>
  <c r="D18" i="15"/>
  <c r="D12" i="15"/>
  <c r="D11" i="15"/>
  <c r="D10" i="15"/>
  <c r="L16" i="15"/>
  <c r="L15" i="15"/>
  <c r="L14" i="15"/>
  <c r="J20" i="15"/>
  <c r="J19" i="15"/>
  <c r="J18" i="15"/>
  <c r="J10" i="15"/>
  <c r="J9" i="15"/>
  <c r="J14" i="15"/>
  <c r="N14" i="15" s="1"/>
  <c r="S20" i="15"/>
  <c r="S19" i="15"/>
  <c r="S18" i="15"/>
  <c r="S16" i="15"/>
  <c r="S14" i="15"/>
  <c r="S13" i="15"/>
  <c r="S11" i="15"/>
  <c r="S10" i="15"/>
  <c r="S9" i="15"/>
  <c r="P18" i="15"/>
  <c r="P17" i="15"/>
  <c r="P15" i="15"/>
  <c r="P13" i="15"/>
  <c r="P11" i="15"/>
  <c r="P10" i="15"/>
  <c r="P12" i="15"/>
  <c r="N9" i="13"/>
  <c r="G10" i="13"/>
  <c r="V10" i="13"/>
  <c r="N11" i="13"/>
  <c r="V12" i="13"/>
  <c r="G14" i="13"/>
  <c r="V14" i="13"/>
  <c r="N15" i="13"/>
  <c r="G16" i="13"/>
  <c r="V16" i="13"/>
  <c r="N17" i="13"/>
  <c r="G18" i="13"/>
  <c r="V18" i="13"/>
  <c r="N19" i="13"/>
  <c r="G20" i="13"/>
  <c r="V20" i="13"/>
  <c r="E22" i="13"/>
  <c r="I22" i="13"/>
  <c r="S22" i="13"/>
  <c r="G12" i="13"/>
  <c r="N13" i="13"/>
  <c r="V9" i="13"/>
  <c r="N12" i="13"/>
  <c r="V13" i="13"/>
  <c r="G15" i="13"/>
  <c r="G17" i="13"/>
  <c r="G19" i="13"/>
  <c r="N20" i="13"/>
  <c r="G9" i="13"/>
  <c r="N10" i="13"/>
  <c r="G11" i="13"/>
  <c r="V11" i="13"/>
  <c r="G13" i="13"/>
  <c r="N14" i="13"/>
  <c r="V15" i="13"/>
  <c r="N16" i="13"/>
  <c r="V17" i="13"/>
  <c r="N18" i="13"/>
  <c r="V19" i="13"/>
  <c r="C22" i="13"/>
  <c r="L22" i="13"/>
  <c r="P22" i="13"/>
  <c r="E14" i="10"/>
  <c r="E8" i="10"/>
  <c r="E9" i="10"/>
  <c r="E11" i="10"/>
  <c r="E13" i="10"/>
  <c r="E7" i="10"/>
  <c r="I7" i="10"/>
  <c r="I13" i="10"/>
  <c r="E10" i="10"/>
  <c r="I11" i="10"/>
  <c r="I12" i="10"/>
  <c r="I9" i="10"/>
  <c r="M11" i="10"/>
  <c r="G51" i="45"/>
  <c r="C51" i="45"/>
  <c r="S6" i="45"/>
  <c r="I8" i="7"/>
  <c r="M22" i="7"/>
  <c r="M26" i="7" s="1"/>
  <c r="E24" i="7"/>
  <c r="E26" i="7" s="1"/>
  <c r="J9" i="3"/>
  <c r="J13" i="3"/>
  <c r="J8" i="3"/>
  <c r="J12" i="3"/>
  <c r="J7" i="3"/>
  <c r="N8" i="3"/>
  <c r="F10" i="3"/>
  <c r="K14" i="2"/>
  <c r="G14" i="2"/>
  <c r="C14" i="2"/>
  <c r="K12" i="2"/>
  <c r="G12" i="2"/>
  <c r="C12" i="2"/>
  <c r="K10" i="2"/>
  <c r="G10" i="2"/>
  <c r="C10" i="2"/>
  <c r="K7" i="2"/>
  <c r="G7" i="2"/>
  <c r="G16" i="2" s="1"/>
  <c r="N16" i="3" l="1"/>
  <c r="M16" i="10"/>
  <c r="P16" i="15"/>
  <c r="P20" i="15"/>
  <c r="U20" i="15" s="1"/>
  <c r="S17" i="15"/>
  <c r="J11" i="15"/>
  <c r="L9" i="15"/>
  <c r="L17" i="15"/>
  <c r="N17" i="15" s="1"/>
  <c r="D13" i="15"/>
  <c r="H13" i="15" s="1"/>
  <c r="F9" i="15"/>
  <c r="H9" i="15" s="1"/>
  <c r="F17" i="15"/>
  <c r="AA52" i="17"/>
  <c r="AA50" i="17"/>
  <c r="F16" i="3"/>
  <c r="J12" i="15"/>
  <c r="N12" i="15" s="1"/>
  <c r="L10" i="15"/>
  <c r="L18" i="15"/>
  <c r="N18" i="15" s="1"/>
  <c r="D14" i="15"/>
  <c r="H14" i="15" s="1"/>
  <c r="F10" i="15"/>
  <c r="H10" i="15" s="1"/>
  <c r="F18" i="15"/>
  <c r="AA46" i="17"/>
  <c r="AA40" i="17"/>
  <c r="L11" i="15"/>
  <c r="L21" i="15" s="1"/>
  <c r="F19" i="15"/>
  <c r="H20" i="15"/>
  <c r="D15" i="15"/>
  <c r="H15" i="15" s="1"/>
  <c r="J16" i="3"/>
  <c r="U13" i="15"/>
  <c r="J16" i="15"/>
  <c r="L12" i="15"/>
  <c r="L20" i="15"/>
  <c r="N20" i="15" s="1"/>
  <c r="D16" i="15"/>
  <c r="F12" i="15"/>
  <c r="H12" i="15" s="1"/>
  <c r="F20" i="15"/>
  <c r="AA14" i="17"/>
  <c r="AA58" i="17" s="1"/>
  <c r="AA18" i="17"/>
  <c r="J15" i="15"/>
  <c r="N15" i="15" s="1"/>
  <c r="L19" i="15"/>
  <c r="F11" i="15"/>
  <c r="H11" i="15" s="1"/>
  <c r="AA30" i="17"/>
  <c r="I10" i="7"/>
  <c r="P14" i="15"/>
  <c r="S12" i="15"/>
  <c r="U12" i="15" s="1"/>
  <c r="J13" i="15"/>
  <c r="N13" i="15" s="1"/>
  <c r="J17" i="15"/>
  <c r="D9" i="15"/>
  <c r="D17" i="15"/>
  <c r="D21" i="15" s="1"/>
  <c r="AA42" i="17"/>
  <c r="AA54" i="17"/>
  <c r="AA34" i="17"/>
  <c r="I13" i="2"/>
  <c r="I12" i="2" s="1"/>
  <c r="I15" i="2"/>
  <c r="I14" i="2" s="1"/>
  <c r="AA24" i="17"/>
  <c r="AA44" i="17"/>
  <c r="N16" i="15"/>
  <c r="H16" i="15"/>
  <c r="AA8" i="17"/>
  <c r="AA56" i="17" s="1"/>
  <c r="C16" i="2"/>
  <c r="E13" i="2" s="1"/>
  <c r="E12" i="2" s="1"/>
  <c r="E16" i="10"/>
  <c r="U17" i="15"/>
  <c r="AA48" i="17"/>
  <c r="AA36" i="17"/>
  <c r="I26" i="7"/>
  <c r="U16" i="15"/>
  <c r="U18" i="15"/>
  <c r="H18" i="15"/>
  <c r="AA12" i="17"/>
  <c r="K16" i="2"/>
  <c r="M11" i="2" s="1"/>
  <c r="M10" i="2" s="1"/>
  <c r="P9" i="15"/>
  <c r="P21" i="15" s="1"/>
  <c r="P19" i="15"/>
  <c r="U19" i="15" s="1"/>
  <c r="N19" i="15"/>
  <c r="H19" i="15"/>
  <c r="AA32" i="17"/>
  <c r="AA20" i="17"/>
  <c r="U14" i="15"/>
  <c r="J21" i="15"/>
  <c r="N9" i="15"/>
  <c r="U10" i="15"/>
  <c r="U15" i="15"/>
  <c r="N10" i="15"/>
  <c r="U11" i="15"/>
  <c r="N11" i="15"/>
  <c r="G22" i="13"/>
  <c r="N22" i="13"/>
  <c r="V22" i="13"/>
  <c r="I16" i="10"/>
  <c r="M8" i="2"/>
  <c r="M7" i="2" s="1"/>
  <c r="M9" i="2"/>
  <c r="M15" i="2"/>
  <c r="M14" i="2" s="1"/>
  <c r="M13" i="2"/>
  <c r="M12" i="2" s="1"/>
  <c r="E15" i="2"/>
  <c r="E14" i="2" s="1"/>
  <c r="I9" i="2"/>
  <c r="I8" i="2"/>
  <c r="I11" i="2"/>
  <c r="I10" i="2" s="1"/>
  <c r="F21" i="15" l="1"/>
  <c r="H21" i="15" s="1"/>
  <c r="H17" i="15"/>
  <c r="U9" i="15"/>
  <c r="I7" i="2"/>
  <c r="I16" i="2" s="1"/>
  <c r="S21" i="15"/>
  <c r="M16" i="2"/>
  <c r="E8" i="2"/>
  <c r="E7" i="2" s="1"/>
  <c r="E16" i="2" s="1"/>
  <c r="E11" i="2"/>
  <c r="E10" i="2" s="1"/>
  <c r="E9" i="2"/>
  <c r="U21" i="15"/>
  <c r="N21" i="15"/>
  <c r="U9" i="13"/>
  <c r="U17" i="13"/>
  <c r="R16" i="13"/>
  <c r="U12" i="13"/>
  <c r="U20" i="13"/>
  <c r="R13" i="13"/>
  <c r="U15" i="13"/>
  <c r="R14" i="13"/>
  <c r="U10" i="13"/>
  <c r="U18" i="13"/>
  <c r="R11" i="13"/>
  <c r="R19" i="13"/>
  <c r="U13" i="13"/>
  <c r="R12" i="13"/>
  <c r="R20" i="13"/>
  <c r="U16" i="13"/>
  <c r="R9" i="13"/>
  <c r="R17" i="13"/>
  <c r="W17" i="13" s="1"/>
  <c r="U11" i="13"/>
  <c r="U19" i="13"/>
  <c r="R10" i="13"/>
  <c r="R18" i="13"/>
  <c r="U14" i="13"/>
  <c r="R15" i="13"/>
  <c r="M12" i="13"/>
  <c r="M20" i="13"/>
  <c r="K11" i="13"/>
  <c r="K19" i="13"/>
  <c r="M15" i="13"/>
  <c r="M10" i="13"/>
  <c r="M18" i="13"/>
  <c r="K9" i="13"/>
  <c r="K17" i="13"/>
  <c r="M13" i="13"/>
  <c r="K14" i="13"/>
  <c r="M16" i="13"/>
  <c r="K15" i="13"/>
  <c r="O15" i="13" s="1"/>
  <c r="M11" i="13"/>
  <c r="M19" i="13"/>
  <c r="K12" i="13"/>
  <c r="K20" i="13"/>
  <c r="M14" i="13"/>
  <c r="K13" i="13"/>
  <c r="M9" i="13"/>
  <c r="M17" i="13"/>
  <c r="K10" i="13"/>
  <c r="K18" i="13"/>
  <c r="O18" i="13" s="1"/>
  <c r="K16" i="13"/>
  <c r="O16" i="13" s="1"/>
  <c r="F12" i="13"/>
  <c r="F15" i="13"/>
  <c r="D14" i="13"/>
  <c r="F10" i="13"/>
  <c r="F18" i="13"/>
  <c r="D11" i="13"/>
  <c r="D19" i="13"/>
  <c r="F13" i="13"/>
  <c r="D12" i="13"/>
  <c r="H12" i="13" s="1"/>
  <c r="D20" i="13"/>
  <c r="F16" i="13"/>
  <c r="D9" i="13"/>
  <c r="D17" i="13"/>
  <c r="F11" i="13"/>
  <c r="F19" i="13"/>
  <c r="D10" i="13"/>
  <c r="H10" i="13" s="1"/>
  <c r="D18" i="13"/>
  <c r="F14" i="13"/>
  <c r="D15" i="13"/>
  <c r="F9" i="13"/>
  <c r="F17" i="13"/>
  <c r="D16" i="13"/>
  <c r="F20" i="13"/>
  <c r="D13" i="13"/>
  <c r="H13" i="13" s="1"/>
  <c r="H18" i="13" l="1"/>
  <c r="W20" i="13"/>
  <c r="W18" i="13"/>
  <c r="O10" i="13"/>
  <c r="W10" i="13"/>
  <c r="H15" i="13"/>
  <c r="O13" i="13"/>
  <c r="W12" i="13"/>
  <c r="W13" i="13"/>
  <c r="H14" i="13"/>
  <c r="O14" i="13"/>
  <c r="O11" i="13"/>
  <c r="W16" i="13"/>
  <c r="H19" i="13"/>
  <c r="W11" i="13"/>
  <c r="H16" i="13"/>
  <c r="H20" i="13"/>
  <c r="H11" i="13"/>
  <c r="H17" i="13"/>
  <c r="O20" i="13"/>
  <c r="O17" i="13"/>
  <c r="R22" i="13"/>
  <c r="W9" i="13"/>
  <c r="U22" i="13"/>
  <c r="F22" i="13"/>
  <c r="D22" i="13"/>
  <c r="H9" i="13"/>
  <c r="M22" i="13"/>
  <c r="O12" i="13"/>
  <c r="K22" i="13"/>
  <c r="O9" i="13"/>
  <c r="O19" i="13"/>
  <c r="W15" i="13"/>
  <c r="W19" i="13"/>
  <c r="W14" i="13"/>
  <c r="H22" i="13" l="1"/>
  <c r="O22" i="13"/>
  <c r="W22" i="13"/>
  <c r="E10" i="50" l="1"/>
  <c r="D10" i="50"/>
  <c r="F10" i="50" l="1"/>
</calcChain>
</file>

<file path=xl/sharedStrings.xml><?xml version="1.0" encoding="utf-8"?>
<sst xmlns="http://schemas.openxmlformats.org/spreadsheetml/2006/main" count="1388" uniqueCount="338">
  <si>
    <t>ANEXO N° 01</t>
  </si>
  <si>
    <t>AÑOS</t>
  </si>
  <si>
    <t>HUELGAS</t>
  </si>
  <si>
    <t>ANEXO N° 02</t>
  </si>
  <si>
    <t>CAUSAS</t>
  </si>
  <si>
    <t>%</t>
  </si>
  <si>
    <t>TOTAL</t>
  </si>
  <si>
    <t>ANEXO N° 03</t>
  </si>
  <si>
    <t>-</t>
  </si>
  <si>
    <t>ANEXO N° 04</t>
  </si>
  <si>
    <t>PLAZOS</t>
  </si>
  <si>
    <t>TRABAJADORES  COMPRENDIDOS</t>
  </si>
  <si>
    <t>HORAS - HOMBRE PERDIDAS</t>
  </si>
  <si>
    <t>INDEFINIDO</t>
  </si>
  <si>
    <t>DETERMINADO</t>
  </si>
  <si>
    <t>TRABAJADORES COMPRENDIDOS</t>
  </si>
  <si>
    <t>HORAS-HOMBRE PERDIDAS</t>
  </si>
  <si>
    <t>ANEXO N° 05</t>
  </si>
  <si>
    <t>PESCA</t>
  </si>
  <si>
    <t>ENSEÑANZA</t>
  </si>
  <si>
    <t>ANEXO N° 06</t>
  </si>
  <si>
    <t>ANEXO N° 07</t>
  </si>
  <si>
    <t>ANEXO N° 08</t>
  </si>
  <si>
    <t>ANEXO N° 09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</si>
  <si>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</si>
  <si>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</si>
  <si>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</si>
  <si>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</si>
  <si>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</si>
  <si>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</si>
  <si>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</si>
  <si>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</si>
  <si>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</si>
  <si>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</si>
  <si>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</si>
  <si>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</si>
  <si>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</si>
  <si>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ANEXO N° 11</t>
  </si>
  <si>
    <t>ANEXO N° 12</t>
  </si>
  <si>
    <t xml:space="preserve"> ENERO</t>
  </si>
  <si>
    <t xml:space="preserve"> FEBRERO</t>
  </si>
  <si>
    <t xml:space="preserve"> MARZO</t>
  </si>
  <si>
    <t xml:space="preserve"> ABRIL</t>
  </si>
  <si>
    <t xml:space="preserve"> JUNIO</t>
  </si>
  <si>
    <t>ANEXO N° 13</t>
  </si>
  <si>
    <t>ANEXO N° 14</t>
  </si>
  <si>
    <t>SERVICIOS SOCIALES Y DE SALUD</t>
  </si>
  <si>
    <t>ANEXO N° 16</t>
  </si>
  <si>
    <t>ANEXO N° 17</t>
  </si>
  <si>
    <t>ANEXO N° 18</t>
  </si>
  <si>
    <t>ANEXO N° 20</t>
  </si>
  <si>
    <t>AREQUIPA</t>
  </si>
  <si>
    <t>PIURA</t>
  </si>
  <si>
    <t xml:space="preserve"> DICIEMBRE</t>
  </si>
  <si>
    <t xml:space="preserve"> NOVIEMBRE</t>
  </si>
  <si>
    <t xml:space="preserve"> OCTUBRE</t>
  </si>
  <si>
    <t xml:space="preserve"> SETIEMBRE</t>
  </si>
  <si>
    <t xml:space="preserve"> AGOSTO</t>
  </si>
  <si>
    <t xml:space="preserve"> JULIO</t>
  </si>
  <si>
    <t xml:space="preserve">  INDEFINIDO</t>
  </si>
  <si>
    <t xml:space="preserve">  DETERMINADO</t>
  </si>
  <si>
    <t xml:space="preserve">  BIENES DE CONSUMO</t>
  </si>
  <si>
    <t xml:space="preserve">  BIENES DE CAPITAL</t>
  </si>
  <si>
    <t>HORAS - HOMBRE  PERDIDAS</t>
  </si>
  <si>
    <t>HORAS  -  HOMBRE PERDIDAS</t>
  </si>
  <si>
    <t>*</t>
  </si>
  <si>
    <t>TRUJILLO</t>
  </si>
  <si>
    <t>LA LIBERTAD</t>
  </si>
  <si>
    <t>ABSOLUTO</t>
  </si>
  <si>
    <t>ICA</t>
  </si>
  <si>
    <t>PLIEGO RECLAMOS</t>
  </si>
  <si>
    <t>ANEXO N° 19</t>
  </si>
  <si>
    <t xml:space="preserve">HORAS -  HOMBRE PERDIDAS </t>
  </si>
  <si>
    <t>FECHA</t>
  </si>
  <si>
    <t>TRABAJADORES ASISTENTES</t>
  </si>
  <si>
    <t xml:space="preserve">HORA - HOMBRE PERDIDAS </t>
  </si>
  <si>
    <t>Nº DE CIUDADES EVALUADAS</t>
  </si>
  <si>
    <t>CGTP -  CTP</t>
  </si>
  <si>
    <t xml:space="preserve">        1 (LM)</t>
  </si>
  <si>
    <t>CGTP</t>
  </si>
  <si>
    <t>UNITARIO</t>
  </si>
  <si>
    <t xml:space="preserve">          1 (LM)</t>
  </si>
  <si>
    <t>CGTP - CTP - CNT - CATP</t>
  </si>
  <si>
    <t>HUANCAVELICA</t>
  </si>
  <si>
    <t xml:space="preserve"> MAYO  </t>
  </si>
  <si>
    <t xml:space="preserve"> MARZO  </t>
  </si>
  <si>
    <t xml:space="preserve"> MAYO </t>
  </si>
  <si>
    <t xml:space="preserve">TRABAJADORES  COMPRENDIDOS                                                   </t>
  </si>
  <si>
    <t>TRABAJADORES   COMPRENDIDOS</t>
  </si>
  <si>
    <t xml:space="preserve">          ABSOLUTO</t>
  </si>
  <si>
    <t xml:space="preserve">                  ABSOLUTO</t>
  </si>
  <si>
    <t>Continúa…</t>
  </si>
  <si>
    <t>TRABAJADORES                           COMPRENDIDOS</t>
  </si>
  <si>
    <t xml:space="preserve">TOTAL                                                    </t>
  </si>
  <si>
    <t>ANEXO N° 15</t>
  </si>
  <si>
    <t>AGRICULTURA, GANADERIA, CAZA Y SILVICULTURA</t>
  </si>
  <si>
    <t>SUMINISTRO DE ELECTRICIDAD, GAS Y AGUA</t>
  </si>
  <si>
    <t>HOTELES  Y  RESTAURANTES</t>
  </si>
  <si>
    <t>ACTIVIDAD INMOBILIARIA, EMPRESARIAL Y DE ALQUILER</t>
  </si>
  <si>
    <t>PAROS</t>
  </si>
  <si>
    <t>RESTAURANTES Y HOTELES</t>
  </si>
  <si>
    <t xml:space="preserve">TOTAL  </t>
  </si>
  <si>
    <t>ANEXO N° 21</t>
  </si>
  <si>
    <t xml:space="preserve">HORAS - HOMBRE PERDIDAS </t>
  </si>
  <si>
    <t>UN DÍA    (24 HORAS)</t>
  </si>
  <si>
    <t>DOS DÍAS   (48 HORAS)</t>
  </si>
  <si>
    <t>TRES DÍAS  (72 HORAS)</t>
  </si>
  <si>
    <t>CUATRO A SIETE DÍAS</t>
  </si>
  <si>
    <t>OCHO A QUINCE DÍAS</t>
  </si>
  <si>
    <t>USO   O   DESTINO                     ECONÓMICO</t>
  </si>
  <si>
    <t>ORGANIZACIÓN SINDICAL</t>
  </si>
  <si>
    <t>NÚMERO DE TRABAJADORES</t>
  </si>
  <si>
    <t>HUELGAS, TRABAJADORES COMPRENDIDOS Y HORAS - HOMBRE PERDIDAS EN EL SECTOR PRIVADO POR AÑOS, SEGÚN MESES</t>
  </si>
  <si>
    <t>HUELGAS, TRABAJADORES COMPRENDIDOS Y HORAS - HOMBRE PERDIDAS EN EL SECTOR PRIVADO POR CAUSAS, SEGÚN MESES</t>
  </si>
  <si>
    <t>HUELGAS, TRABAJADORES COMPRENDIDOS Y HORAS - HOMBRE PERDIDAS EN EL SECTOR PRIVADO POR AÑOS, SEGÚN ACTIVIDAD ECONÓMICA</t>
  </si>
  <si>
    <t>EXPLOT. DE  MINAS Y CANTERAS, EXTRAC. DE PETRÓLEO</t>
  </si>
  <si>
    <t>CONSTRUCCIÓN</t>
  </si>
  <si>
    <t>INTERMEDIACIÓN FINANCIERA</t>
  </si>
  <si>
    <t>ADMINISTRACIÓN PÚBLICA Y DEFENSA</t>
  </si>
  <si>
    <t>HUELGAS, TRABAJADORES COMPRENDIDOS Y HORAS - HOMBRE PERDIDAS EN EL SECTOR PRIVADO POR ACTIVIDAD ECONÓMICA, SEGÚN MESES</t>
  </si>
  <si>
    <t>DIRECCIONES REGIONALES                                                ZONAS DE TRABAJO</t>
  </si>
  <si>
    <t>ANEXO N° 23</t>
  </si>
  <si>
    <t xml:space="preserve">SINDICATO DE      EMPLEADOS  </t>
  </si>
  <si>
    <t xml:space="preserve">SINDICATO DE OBREROS  </t>
  </si>
  <si>
    <t>ANEXO N° 24</t>
  </si>
  <si>
    <t>NEGOCIACIÓN COLECTIVA</t>
  </si>
  <si>
    <t>INCUMPLIMIENTO DE NORMAS LEGALES Y/O CONVENCIONALES</t>
  </si>
  <si>
    <t>DESPIDO - AMENAZA DE DESPIDO</t>
  </si>
  <si>
    <t>OTROS MOTIVOS</t>
  </si>
  <si>
    <t xml:space="preserve">ABSOLUTO </t>
  </si>
  <si>
    <t>AGRICULTURA, GANADERÍA, CAZA Y SILVICULTURA</t>
  </si>
  <si>
    <t>ANEXO N° 22</t>
  </si>
  <si>
    <t>LIMA METROPOLITANA</t>
  </si>
  <si>
    <t xml:space="preserve">ACTIVIDAD ECONÓMICA </t>
  </si>
  <si>
    <t>SINDICATO ÚNICO</t>
  </si>
  <si>
    <t>FEDERACIÓN</t>
  </si>
  <si>
    <t>PARO CÍVICO NACIONAL</t>
  </si>
  <si>
    <t xml:space="preserve">MOVILIZACIÓN DE ORGANISMOS SINDICALES </t>
  </si>
  <si>
    <t>JORNADA CÍVICO NACIONAL</t>
  </si>
  <si>
    <t>MOVIMIENTO CÍVICO NACIONAL</t>
  </si>
  <si>
    <t>CIVÍCO - CGTP</t>
  </si>
  <si>
    <t>INDUSTRIAS MANUFACTURERAS</t>
  </si>
  <si>
    <t>ANEXO N° 10</t>
  </si>
  <si>
    <t>CONFEDERACIÓN</t>
  </si>
  <si>
    <t>SINDICATO DE EMPLEADOS</t>
  </si>
  <si>
    <t>SINDICATO DE OBREROS</t>
  </si>
  <si>
    <t xml:space="preserve">INDUSTRIAS  MANUFACTURERAS </t>
  </si>
  <si>
    <t>...Conclusión</t>
  </si>
  <si>
    <t xml:space="preserve">HORAS -  HOMBRE PERDIDAS  </t>
  </si>
  <si>
    <t>LAMBAYEQUE</t>
  </si>
  <si>
    <t>CHICLAYO</t>
  </si>
  <si>
    <t xml:space="preserve">RESTO NACIONAL     </t>
  </si>
  <si>
    <t>HUACHO</t>
  </si>
  <si>
    <t>ANEXO N° 25</t>
  </si>
  <si>
    <t xml:space="preserve">  BIENES INTERMEDIOS</t>
  </si>
  <si>
    <t xml:space="preserve"> FUENTE   : MINISTERIO DE TRABAJO Y PROMOCIÓN DEL EMPLEO / OGETIC / OFICINA DE ESTADÍSTICA</t>
  </si>
  <si>
    <t xml:space="preserve">   FUENTE     : MINISTERIO DE TRABAJO Y PROMOCIÓN DEL EMPLEO / OGETIC / OFICINA DE ESTADÍSTICA</t>
  </si>
  <si>
    <t>COMERCIO AL POR MAYOR Y AL POR MENOR</t>
  </si>
  <si>
    <t>OTRAS ACTIV. DE SER. COMUNITARIOS, SOC. Y PERS.</t>
  </si>
  <si>
    <t>DURACIÓN  DE                                  LAS HUELGAS</t>
  </si>
  <si>
    <t>TRANSPORTE,  ALMACENAMIENTO Y COMUNICACIONES</t>
  </si>
  <si>
    <t>PERÚ</t>
  </si>
  <si>
    <t xml:space="preserve"> FUENTE     : MINISTERIO DE TRABAJO Y PROMOCIÓN DEL EMPLEO / OGETIC / OFICINA DE ESTADÍSTICA</t>
  </si>
  <si>
    <t xml:space="preserve">DICIEMBRE </t>
  </si>
  <si>
    <t>EVOLUCIÓN ANUAL POR PLAZOS DE HUELGAS, SEGÚN AÑOS</t>
  </si>
  <si>
    <t>PLAZO</t>
  </si>
  <si>
    <t>PARALIZACIÓN</t>
  </si>
  <si>
    <t>INTEMPESTIVA</t>
  </si>
  <si>
    <t>CON AVISO</t>
  </si>
  <si>
    <t>DE  PLAZO</t>
  </si>
  <si>
    <t>CALIFICACIÓN DE LA HUELGA</t>
  </si>
  <si>
    <t xml:space="preserve"> HUELGAS, TRABAJADORES COMPRENDIDOS Y HORAS - HOMBRE PERDIDAS EN EL SECTOR DE ENERGÍA Y MINAS,  SEGÚN AÑOS</t>
  </si>
  <si>
    <t>MINAS  Y  CANTERAS</t>
  </si>
  <si>
    <t>EXTRACCIÓN  DE  PETRÓLEO</t>
  </si>
  <si>
    <t>TOTALES</t>
  </si>
  <si>
    <t>HUELGAS, TRABAJADORES COMPRENDIDOS Y HORAS - HOMBRE   PERDIDAS EN EL SECTOR PRIVADO, SEGÚN AÑOS</t>
  </si>
  <si>
    <t>OTRAS CAUSAS *</t>
  </si>
  <si>
    <t xml:space="preserve"> FUENTE             : MINISTERIO DE TRABAJO Y PROMOCIÓN DEL EMPLEO / OGETIC / OFICINA DE ESTADÍSTICA</t>
  </si>
  <si>
    <t>LIMA</t>
  </si>
  <si>
    <t>...Continuación</t>
  </si>
  <si>
    <t>HUELGAS, TRABAJADORES COMPRENDIDOS Y HORAS - HOMBRE PERDIDAS EN EL SECTOR PRIVADO POR ACTIVIDAD ECONÓMICA, CAUSAS, SEGÚN MESES</t>
  </si>
  <si>
    <t>EXPLOTACIÓN                                                                                                       DE MINAS Y CANTERAS</t>
  </si>
  <si>
    <t>COMERCIO AL POR MAYOR                                                                                                                                              Y AL POR MENOR</t>
  </si>
  <si>
    <t xml:space="preserve">ADMINISTRA PÚBLICA Y DEFENSA </t>
  </si>
  <si>
    <t>PLIEGO DE RECLAMOS</t>
  </si>
  <si>
    <t>OTRAS CAUSAS</t>
  </si>
  <si>
    <t xml:space="preserve">JULIO </t>
  </si>
  <si>
    <t>HUELGAS, TRABAJADORES COMPRENDIDOS Y HORAS - HOMBRE PERDIDAS EN EL SECTOR PRIVADO, SEGÚN MESES</t>
  </si>
  <si>
    <t>**</t>
  </si>
  <si>
    <t xml:space="preserve"> DICIEMBRE </t>
  </si>
  <si>
    <t xml:space="preserve">DIESISEIS A VEINTIÚN DÍAS </t>
  </si>
  <si>
    <t>VEINTIDOS A TRENTICINCO DÍAS</t>
  </si>
  <si>
    <t>TRENTISEIS  A MÁS  DÍAS</t>
  </si>
  <si>
    <t>ANEXO N° 28</t>
  </si>
  <si>
    <t>ANEXO  N° 26</t>
  </si>
  <si>
    <t>ANEXO N° 27</t>
  </si>
  <si>
    <t xml:space="preserve">DIESISEÍS A VEINTIÚN DÍAS </t>
  </si>
  <si>
    <t>VEINTIDÓS A TREINTA Y CINCO DÍAS</t>
  </si>
  <si>
    <t xml:space="preserve">TREINTA Y SEIS DÍAS A MÁS  </t>
  </si>
  <si>
    <t>DÍAS DE DURACIÓN</t>
  </si>
  <si>
    <t>PROCEDENTE</t>
  </si>
  <si>
    <t>IMPROCEDENTE - ILEGALIDAD</t>
  </si>
  <si>
    <t>IMPROCEDENTE -  ILEGALIDAD</t>
  </si>
  <si>
    <t xml:space="preserve">TRABAJADORES  COMPRENDIDOS   </t>
  </si>
  <si>
    <t>Var. %</t>
  </si>
  <si>
    <t>Fuente : Anexo Nº 01</t>
  </si>
  <si>
    <t>4 - 7
DÍAS</t>
  </si>
  <si>
    <t>8 - 15
DÍAS</t>
  </si>
  <si>
    <t xml:space="preserve">16 - 21
DÍAS </t>
  </si>
  <si>
    <t>22 - 35
DÍAS</t>
  </si>
  <si>
    <t xml:space="preserve">36  DÍAS
A MÁS  </t>
  </si>
  <si>
    <t>2 DÍAS
(48 HORAS)</t>
  </si>
  <si>
    <t>3 DÍAS
(72 HORAS)</t>
  </si>
  <si>
    <t>1 DÍA
(24 HORAS)</t>
  </si>
  <si>
    <t>H</t>
  </si>
  <si>
    <t>TC</t>
  </si>
  <si>
    <t>HHP</t>
  </si>
  <si>
    <t>OTROS</t>
  </si>
  <si>
    <t>A</t>
  </si>
  <si>
    <t>S</t>
  </si>
  <si>
    <t>D</t>
  </si>
  <si>
    <t xml:space="preserve">HUELGAS, TRABAJADORES COMPRENDIDOS Y HORAS - HOMBRE PERDIDAS EN EL SECTOR PRIVADO
POR   CALIFICACIÓN DE LA HUELGA, SEGÚN AÑOS  </t>
  </si>
  <si>
    <t>FUENTE     : MINISTERIO DE TRABAJO Y PROMOCIÓN DEL EMPLEO / OGETIC / OFICINA DE ESTADÍSTICA</t>
  </si>
  <si>
    <t>HUELGAS, TRABAJADORES COMPRENDIDOS Y HORAS - HOMBRE PERDIDAS EN EL SECTOR PRIVADO, SEGÚN DIRECCIONES REGIONALES Y ZONAS DE TRABAJO</t>
  </si>
  <si>
    <t xml:space="preserve"> MAYO</t>
  </si>
  <si>
    <t xml:space="preserve"> JULIO  </t>
  </si>
  <si>
    <t xml:space="preserve">                      </t>
  </si>
  <si>
    <t xml:space="preserve"> HUELGAS, TRABAJADORES COMPRENDIDOS Y HORAS - HOMBRE PERDIDAS EN EL SECTOR PRIVADO, SEGÚN DÍAS DE DURACIÓN</t>
  </si>
  <si>
    <t>HUELGAS, TRABAJADORES COMPRENDIDOS Y HORAS - HOMBRE PERDIDAS EN EL SECTOR PRIVADO POR PLAZO DETERMINADO E INDEFINIDO, SEGÚN MESES</t>
  </si>
  <si>
    <t>HUELGAS, TRABAJADORES COMPRENDIDOS Y HORAS - HOMBRE PERDIDAS EN EL SECTOR PRIVADO,  SEGÚN  CAUSAS</t>
  </si>
  <si>
    <t>HUELGAS, TRABAJADORES COMPRENDIDOS Y HORAS -  HOMBRE PERDIDAS EN EL SECTOR PRIVADO, SEGÚN CALIFICACIÓN DE LA HUELGA</t>
  </si>
  <si>
    <t>HUELGAS, TRABAJADORES COMPRENDIDOS Y HORAS - HOMBRE PERDIDAS EN EL SECTOR PRIVADO, SEGÚN PLAZOS</t>
  </si>
  <si>
    <t>HUELGAS, TRABAJADORES COMPRENDIDOS Y HORAS - HOMBRE PERDIDAS EN EL SECTOR PRIVADO, SEGÚN ACTIVIDAD ECONÓMICA</t>
  </si>
  <si>
    <t>HUELGAS, TRABAJADORES COMPRENDIDOS Y HORAS -  HOMBRE PERDIDAS EN EL SECTOR PRIVADO DE LAS INDUSTRIAS MANUFACTURERAS, SEGÚN USO O DESTINO ECONÓMICO DE LOS BIENES PRODUCIDOS</t>
  </si>
  <si>
    <t>EVOLUCIÓN ANUAL DE HORAS - HOMBRE PERDIDAS POR ORGANIZACIÓN SINDICAL, SEGÚN AÑOS</t>
  </si>
  <si>
    <t>HUELGAS, TRABAJADORES COMPRENDIDOS Y HORAS - HOMBRE PERDIDAS EN EL SECTOR PRIVADO POR CAUSAS, SEGÚN AÑOS</t>
  </si>
  <si>
    <t>EXPLOTACIÓN DE MINAS Y CANTERAS</t>
  </si>
  <si>
    <t xml:space="preserve">ADMINISTRACIÓN PÚBLICA Y DEFENSA </t>
  </si>
  <si>
    <t>HUELGAS, TRABAJADORES COMPRENDIDOS Y HORAS HOMBRE - PERDIDAS EN EL SECTOR PRIVADO, SEGÚN MESES</t>
  </si>
  <si>
    <t>HUELGAS, TRABAJADORES COMPRENDIDOS Y HORAS - HOMBRE PERDIDAS  EN EL SECTOR PRIVADO, POR ÁMBITO GEOGRÁFICO, SEGÚN DÍAS DE DURACIÓN</t>
  </si>
  <si>
    <t>HUELGAS, TRABAJADORES COMPRENDIDOS Y HORAS - HOMBRE PERDIDAS EN EL SECTOR PRIVADO POR PLAZO DETERMINADO E INDEFINIDO, SEGÚN AÑOS</t>
  </si>
  <si>
    <t xml:space="preserve"> HUELGAS, TRABAJADORES COMPRENDIDOS Y HORAS - HOMBRE PERDIDAS EN EL SECTOR PRIVADO CON AVISO DE PLAZO Y PARALIZACIÓN INTEMPESTIVA, SEGÚN AÑOS</t>
  </si>
  <si>
    <t>…Conclusión</t>
  </si>
  <si>
    <t>ACTIV. ECONÓMICA</t>
  </si>
  <si>
    <t>DIRECCIONES REGIONALES    ZONAS DE TRABAJO</t>
  </si>
  <si>
    <t>ACTIVIDAD ECONÓMICA</t>
  </si>
  <si>
    <t>EXPLOTACIÓN                  DE MINAS Y CANTERAS</t>
  </si>
  <si>
    <t xml:space="preserve">ADMINISTRACIÓN                            PÚBLICA                               Y DEFENSA </t>
  </si>
  <si>
    <r>
      <t xml:space="preserve">       </t>
    </r>
    <r>
      <rPr>
        <b/>
        <sz val="18"/>
        <rFont val="Arial"/>
        <family val="2"/>
      </rPr>
      <t xml:space="preserve">*  </t>
    </r>
    <r>
      <rPr>
        <b/>
        <sz val="9"/>
        <rFont val="Arial"/>
        <family val="2"/>
      </rPr>
      <t xml:space="preserve">      :  INCLUYE HORAS - HOMBRE PERDIDAS GENERADAS POR HUELGAS PROVENIENTES DEL MES ANTERIOR</t>
    </r>
  </si>
  <si>
    <r>
      <t xml:space="preserve">     </t>
    </r>
    <r>
      <rPr>
        <b/>
        <sz val="18"/>
        <rFont val="Arial"/>
        <family val="2"/>
      </rPr>
      <t xml:space="preserve">  *   </t>
    </r>
    <r>
      <rPr>
        <b/>
        <sz val="11"/>
        <rFont val="Arial"/>
        <family val="2"/>
      </rPr>
      <t xml:space="preserve">      :  HORAS - HOMBRE PERDIDAS GENERADAS POR HUELGAS PROVENIENTES DEL MES ANTERIOR</t>
    </r>
  </si>
  <si>
    <t>FUENTE               : MINISTERIO DE TRABAJO Y PROMOCIÓN DEL EMPLEO / OGETIC / OFICINA DE ESTADÍSTICA</t>
  </si>
  <si>
    <t xml:space="preserve">   (LM)                :  LIMA METROPOLITANA  </t>
  </si>
  <si>
    <t xml:space="preserve">OTRAS ACTIVIDADES DE SERVICIOS COMUNITARIOS, SOCIALES Y PERSONALES </t>
  </si>
  <si>
    <t xml:space="preserve"> COMERCIO AL POR MAYOR Y AL POR MENOR,  REPARACIÓN DE VEHÍCULO AUTOMOTRIZ</t>
  </si>
  <si>
    <t xml:space="preserve"> FUENTE  : MINISTERIO DE TRABAJO Y PROMOCIÓN DEL EMPLEO / OGETIC / OFICINA DE ESTADÍSTICA</t>
  </si>
  <si>
    <t>LORETO</t>
  </si>
  <si>
    <t>IQUITOS</t>
  </si>
  <si>
    <t>OTRAS ACTIV. DE SERV. COMUNITARIOS, SOC. Y PRS.</t>
  </si>
  <si>
    <t>OTRAS ACTIV. DE SERV. COMUNITARIOS, SOC. Y  PERS.</t>
  </si>
  <si>
    <t>OTRAS ACTIV. DE SERV. COMUNITARIOS, SOC. Y PERS.</t>
  </si>
  <si>
    <t>HUELGAS, TRABAJADORES COMPRENDIDOS Y HORAS - HOMBRE PERDIDAS EN EL SECTOR                                                                                                                                                                                PRIVADO, SEGÚN ORGANIZACIÓN SINDICAL</t>
  </si>
  <si>
    <t>DISTRIBUCIÓN DE LAS HUELGAS, TRABAJADORES COMPRENDIDOS Y HORAS - HOMBRE                                                                                                                                                          PERDIDAS EN EL SECTOR PRIVADO, SEGÚN NÚMERO DE TRABAJADORES</t>
  </si>
  <si>
    <t>20 - 49</t>
  </si>
  <si>
    <t>50 - 99</t>
  </si>
  <si>
    <t>100 - 199</t>
  </si>
  <si>
    <t>200 - 299</t>
  </si>
  <si>
    <t>300 - 499</t>
  </si>
  <si>
    <t>500 - 799</t>
  </si>
  <si>
    <t>800 - 999</t>
  </si>
  <si>
    <t>1000 -  A MÁS TRABAJADORES</t>
  </si>
  <si>
    <t>Solución integral del Pliego de Reclamos.</t>
  </si>
  <si>
    <t xml:space="preserve">SINDICATO ÚNICO </t>
  </si>
  <si>
    <t xml:space="preserve">                     </t>
  </si>
  <si>
    <t xml:space="preserve">      *         : El paro de 24 horas de la Empresa Natucultura S.A. no se verificó el número de trabajadores que acatan el paro debido a los disturbios ocasionados por la medida de fuerza.</t>
  </si>
  <si>
    <t>Fuente : Anexo Nº 03</t>
  </si>
  <si>
    <t>Fuente : Anexo Nº 04</t>
  </si>
  <si>
    <t>Fuente : Anexo Nº 05</t>
  </si>
  <si>
    <t>Fuente : Anexo Nº 08</t>
  </si>
  <si>
    <t>Fuente : Anexo Nº 06, 07</t>
  </si>
  <si>
    <t>Fuente : Anexo Nº 10</t>
  </si>
  <si>
    <t>Fuente : Anexo Nº 02</t>
  </si>
  <si>
    <t>AMAZONAS</t>
  </si>
  <si>
    <t>CHACHAPOYAS</t>
  </si>
  <si>
    <t>APURIMAC</t>
  </si>
  <si>
    <t>ABANCAY</t>
  </si>
  <si>
    <t>AYACUCHO</t>
  </si>
  <si>
    <t>JUNÍN</t>
  </si>
  <si>
    <t>LA OROYA</t>
  </si>
  <si>
    <t xml:space="preserve">LIMA </t>
  </si>
  <si>
    <t>MADRE DE DIOS</t>
  </si>
  <si>
    <t>PUERTO MALDONADO</t>
  </si>
  <si>
    <t>MOQUEGUA</t>
  </si>
  <si>
    <t>PASCO</t>
  </si>
  <si>
    <t>CERRO DE PASCO</t>
  </si>
  <si>
    <t>TACNA</t>
  </si>
  <si>
    <t>TUMBES</t>
  </si>
  <si>
    <t>UCAYALI</t>
  </si>
  <si>
    <t>PUCALLPA</t>
  </si>
  <si>
    <t>HUELGAS, TRABAJADORES COMPRENDIDOS Y HORAS - HOMBRE PERDIDAS EN EL SECTOR PRIVADO  POR ACTIVIDAD ECONÓMICA,                                                                                                                                                                                                                                                                                          SEGÚN DIRECCIONES REGIONALES Y ZONAS DE TRABAJO</t>
  </si>
  <si>
    <t xml:space="preserve">          *         :  INCLUYE HORAS - HOMBRE PERDIDAS GENERADAS POR HUELGAS PROVENIENTES DEL  MES ANTERIOR.</t>
  </si>
  <si>
    <r>
      <t xml:space="preserve">    </t>
    </r>
    <r>
      <rPr>
        <b/>
        <sz val="20"/>
        <rFont val="Arial"/>
        <family val="2"/>
      </rPr>
      <t xml:space="preserve">   *    </t>
    </r>
    <r>
      <rPr>
        <b/>
        <sz val="16"/>
        <rFont val="Arial"/>
        <family val="2"/>
      </rPr>
      <t xml:space="preserve">       :  HORAS - HOMBRE PERDIDAS GENERADAS POR HUELGAS PROVENIENTES DEL MES ANTERIOR</t>
    </r>
  </si>
  <si>
    <t xml:space="preserve">                                                                                                                                                  </t>
  </si>
  <si>
    <t>1981  -  2008</t>
  </si>
  <si>
    <t>HUELGAS, TRABAJADORES COMPRENDIDOS Y HORAS - HOMBRE PERDIDAS EN EL SECTOR PRIVADO, SEGÚN AÑOS
2016 - 17</t>
  </si>
  <si>
    <t>17/16</t>
  </si>
  <si>
    <t>1965  -  2017</t>
  </si>
  <si>
    <t>2017</t>
  </si>
  <si>
    <t xml:space="preserve">Incumplimiento de pago de benefifios sociales, utilidades, CTS, vacaciones, apropiación de  remuneraciones,  pago de reintegros, asignación familiar,  entre otros. </t>
  </si>
  <si>
    <t>Reposición de trabajadores despedidos, cese de abusos, maltratos, hostilizaciones, discriminación sindical, otros</t>
  </si>
  <si>
    <t>Incumplimiento de acuerdos, homologación de los trabajadores CAS a régimen 728, lucha contra la corrupción, mejora de remuneraciones, otros.</t>
  </si>
  <si>
    <t>TRANSPORTE, ALMACENAMIENTO Y COMUNICACIONES</t>
  </si>
  <si>
    <t>INTERMEDIACIÓN FINANCIERA,  AFP</t>
  </si>
  <si>
    <t>2000  -  17</t>
  </si>
  <si>
    <t xml:space="preserve">     2017</t>
  </si>
  <si>
    <t>ANCASH</t>
  </si>
  <si>
    <t>CHIMBOTE</t>
  </si>
  <si>
    <t>CUSCO</t>
  </si>
  <si>
    <t xml:space="preserve">APURIMAC </t>
  </si>
  <si>
    <t xml:space="preserve">CERRO DE PASCO </t>
  </si>
  <si>
    <t>PISCO</t>
  </si>
  <si>
    <t xml:space="preserve">         *         :  LA HUELGA FUE REGISTRADA EN LIMA METROPOLITANA (Huelga del Poder Judicial - noviembre 2016).</t>
  </si>
  <si>
    <t xml:space="preserve">        * *        :  INCLUYE HORAS - HOMBRE PERDIDAS GENERADAS POR HUELGAS PROVENIENTES DEL  MES ANTERIOR.</t>
  </si>
  <si>
    <t>1990  -  2017</t>
  </si>
  <si>
    <t>1990  -  17</t>
  </si>
  <si>
    <t>1987 -  2017</t>
  </si>
  <si>
    <t>1990   -  2017</t>
  </si>
  <si>
    <r>
      <t xml:space="preserve">     </t>
    </r>
    <r>
      <rPr>
        <b/>
        <sz val="18"/>
        <rFont val="Arial"/>
        <family val="2"/>
      </rPr>
      <t xml:space="preserve">  * </t>
    </r>
    <r>
      <rPr>
        <b/>
        <sz val="12"/>
        <rFont val="Arial"/>
        <family val="2"/>
      </rPr>
      <t xml:space="preserve">       : Horas - Hombre Perdidas generadas por Huelgas provenientes del mes anterior.</t>
    </r>
  </si>
  <si>
    <t>1992  -  2017</t>
  </si>
  <si>
    <t>Incumplimiento de Convenios Colectivos, otros</t>
  </si>
  <si>
    <t>* COMPRENDE    : INCUMPLIMIENTO DE NORMAS LEGALES Y / O CONVENCIONALES, DESPEDIDO O AMENAZA DE DESPIDO Y OTROS MOTIVOS</t>
  </si>
  <si>
    <t>* COMPRENDE  :  INCUMPLIMIENTO DE NORMAS LEGALES Y / O CONVENCIONALES, DESPEDIDO O AMENAZA DE DESPIDO Y OTROS MOTIVOS</t>
  </si>
  <si>
    <t xml:space="preserve">      **                 :  HORAS - HOMBRE PERDIDAS GENERADAS POR HUELGAS PROVENIENTES DEL MES ANTERIOR</t>
  </si>
  <si>
    <t xml:space="preserve">       *             : INCLUYE  HORAS - HOMBRE PERDIDAS GENERADAS POR HUELGAS PROVENIENTES DEL MES ANTERIOR</t>
  </si>
  <si>
    <t xml:space="preserve">PAROS NACIONALES, SEGÚN ORGANIZACIONES SINDICALES CONVOCANTES </t>
  </si>
  <si>
    <t>ORGANIZACIONES SINDICALES
CONVOCANTES</t>
  </si>
  <si>
    <t>PLAZOS DE HUELGA</t>
  </si>
  <si>
    <t>2000  - 17</t>
  </si>
  <si>
    <t>2010  - 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</si>
</sst>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\ _P_t_s_-;\-* #,##0\ _P_t_s_-;_-* &quot;-&quot;\ _P_t_s_-;_-@_-"/>
    <numFmt numFmtId="167" formatCode="_-* #,##0.00\ _P_t_s_-;\-* #,##0.00\ _P_t_s_-;_-* &quot;-&quot;??\ _P_t_s_-;_-@_-"/>
    <numFmt numFmtId="168" formatCode="_ * #,##0_ ;_ * \-#,##0_ ;_ * &quot;-&quot;??_ ;_ @_ "/>
    <numFmt numFmtId="169" formatCode="#,##0_ ;\-#,##0\ "/>
    <numFmt numFmtId="170" formatCode="_(* #,##0.00_);_(* \(#,##0.00\);_(* &quot;-&quot;_);_(@_)"/>
    <numFmt numFmtId="171" formatCode="_ * #,##0.00_ ;_ * \-#,##0.00_ ;_ * &quot;-&quot;_ ;_ @_ "/>
    <numFmt numFmtId="172" formatCode="0.0%"/>
  </numFmts>
  <fonts count="5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2"/>
    </font>
    <font>
      <b/>
      <u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6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sz val="22"/>
      <color theme="0"/>
      <name val="Arial"/>
      <family val="2"/>
    </font>
    <font>
      <b/>
      <sz val="20"/>
      <name val="Arial"/>
      <family val="2"/>
    </font>
    <font>
      <b/>
      <sz val="16"/>
      <color theme="0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8" fillId="0" borderId="0"/>
  </cellStyleXfs>
  <cellXfs count="121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0" fillId="0" borderId="5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left" vertical="center" indent="1"/>
    </xf>
    <xf numFmtId="3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6" fontId="2" fillId="0" borderId="3" xfId="0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" fillId="0" borderId="0" xfId="0" applyFont="1"/>
    <xf numFmtId="0" fontId="19" fillId="0" borderId="2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/>
    <xf numFmtId="0" fontId="1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41" fontId="2" fillId="0" borderId="0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5" xfId="0" applyFont="1" applyBorder="1"/>
    <xf numFmtId="41" fontId="15" fillId="0" borderId="2" xfId="0" applyNumberFormat="1" applyFont="1" applyBorder="1" applyAlignment="1">
      <alignment horizontal="center" vertical="center"/>
    </xf>
    <xf numFmtId="41" fontId="15" fillId="0" borderId="5" xfId="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2" xfId="0" quotePrefix="1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quotePrefix="1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2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2" xfId="0" quotePrefix="1" applyNumberFormat="1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41" fontId="2" fillId="0" borderId="0" xfId="0" quotePrefix="1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shrinkToFit="1"/>
    </xf>
    <xf numFmtId="0" fontId="8" fillId="0" borderId="6" xfId="0" applyFont="1" applyBorder="1" applyAlignment="1">
      <alignment wrapText="1"/>
    </xf>
    <xf numFmtId="0" fontId="0" fillId="0" borderId="0" xfId="0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6" fontId="12" fillId="0" borderId="0" xfId="0" quotePrefix="1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168" fontId="15" fillId="0" borderId="5" xfId="1" quotePrefix="1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horizontal="right" vertical="center"/>
    </xf>
    <xf numFmtId="164" fontId="14" fillId="0" borderId="0" xfId="0" quotePrefix="1" applyNumberFormat="1" applyFont="1" applyBorder="1" applyAlignment="1">
      <alignment horizontal="right" vertical="center"/>
    </xf>
    <xf numFmtId="164" fontId="14" fillId="0" borderId="0" xfId="0" quotePrefix="1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 vertical="center"/>
    </xf>
    <xf numFmtId="164" fontId="14" fillId="0" borderId="2" xfId="0" quotePrefix="1" applyNumberFormat="1" applyFont="1" applyBorder="1" applyAlignment="1">
      <alignment horizontal="right" vertical="center"/>
    </xf>
    <xf numFmtId="164" fontId="13" fillId="0" borderId="0" xfId="0" quotePrefix="1" applyNumberFormat="1" applyFont="1" applyBorder="1" applyAlignment="1">
      <alignment horizontal="center" vertical="center"/>
    </xf>
    <xf numFmtId="164" fontId="13" fillId="0" borderId="2" xfId="0" quotePrefix="1" applyNumberFormat="1" applyFont="1" applyBorder="1" applyAlignment="1">
      <alignment horizontal="center" vertical="center"/>
    </xf>
    <xf numFmtId="164" fontId="14" fillId="0" borderId="2" xfId="1" applyNumberFormat="1" applyFont="1" applyBorder="1" applyAlignment="1">
      <alignment horizontal="right" vertical="center"/>
    </xf>
    <xf numFmtId="164" fontId="14" fillId="0" borderId="0" xfId="1" applyNumberFormat="1" applyFont="1" applyBorder="1" applyAlignment="1">
      <alignment horizontal="right" vertical="center"/>
    </xf>
    <xf numFmtId="164" fontId="14" fillId="0" borderId="0" xfId="1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5" fontId="13" fillId="0" borderId="0" xfId="0" quotePrefix="1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15" fillId="0" borderId="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164" fontId="2" fillId="0" borderId="0" xfId="0" quotePrefix="1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2" fillId="0" borderId="2" xfId="0" quotePrefix="1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2" fillId="0" borderId="9" xfId="0" quotePrefix="1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2" fillId="0" borderId="12" xfId="0" applyFont="1" applyBorder="1" applyAlignment="1">
      <alignment horizontal="left" vertical="center" indent="1"/>
    </xf>
    <xf numFmtId="2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0" fillId="2" borderId="0" xfId="0" applyFill="1"/>
    <xf numFmtId="168" fontId="15" fillId="0" borderId="5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center" vertical="center"/>
    </xf>
    <xf numFmtId="164" fontId="12" fillId="0" borderId="2" xfId="0" quotePrefix="1" applyNumberFormat="1" applyFont="1" applyBorder="1" applyAlignment="1">
      <alignment horizontal="center" vertical="center"/>
    </xf>
    <xf numFmtId="164" fontId="12" fillId="0" borderId="0" xfId="0" quotePrefix="1" applyNumberFormat="1" applyFont="1" applyBorder="1" applyAlignment="1">
      <alignment horizontal="center" vertical="center"/>
    </xf>
    <xf numFmtId="168" fontId="15" fillId="0" borderId="5" xfId="1" applyNumberFormat="1" applyFont="1" applyBorder="1" applyAlignment="1">
      <alignment horizontal="center" vertical="center"/>
    </xf>
    <xf numFmtId="165" fontId="12" fillId="0" borderId="0" xfId="0" quotePrefix="1" applyNumberFormat="1" applyFont="1" applyBorder="1" applyAlignment="1">
      <alignment horizontal="right" vertical="center"/>
    </xf>
    <xf numFmtId="168" fontId="15" fillId="0" borderId="5" xfId="0" quotePrefix="1" applyNumberFormat="1" applyFont="1" applyBorder="1" applyAlignment="1">
      <alignment horizontal="center" vertical="center"/>
    </xf>
    <xf numFmtId="164" fontId="21" fillId="0" borderId="0" xfId="1" applyNumberFormat="1" applyFont="1" applyBorder="1" applyAlignment="1">
      <alignment horizontal="left" vertical="center"/>
    </xf>
    <xf numFmtId="164" fontId="15" fillId="0" borderId="0" xfId="0" quotePrefix="1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168" fontId="2" fillId="0" borderId="0" xfId="1" applyNumberFormat="1" applyFont="1"/>
    <xf numFmtId="168" fontId="2" fillId="0" borderId="0" xfId="1" applyNumberFormat="1" applyFont="1" applyAlignment="1">
      <alignment vertical="center"/>
    </xf>
    <xf numFmtId="43" fontId="2" fillId="0" borderId="0" xfId="0" applyNumberFormat="1" applyFont="1" applyBorder="1" applyAlignment="1">
      <alignment horizontal="center" vertical="center" readingOrder="1"/>
    </xf>
    <xf numFmtId="43" fontId="2" fillId="0" borderId="0" xfId="0" quotePrefix="1" applyNumberFormat="1" applyFont="1" applyBorder="1" applyAlignment="1">
      <alignment horizontal="center" vertical="center" readingOrder="1"/>
    </xf>
    <xf numFmtId="169" fontId="2" fillId="0" borderId="0" xfId="0" quotePrefix="1" applyNumberFormat="1" applyFont="1" applyBorder="1" applyAlignment="1">
      <alignment horizontal="center" vertical="center"/>
    </xf>
    <xf numFmtId="166" fontId="15" fillId="0" borderId="0" xfId="0" quotePrefix="1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left" vertical="center"/>
    </xf>
    <xf numFmtId="169" fontId="2" fillId="0" borderId="0" xfId="0" applyNumberFormat="1" applyFont="1"/>
    <xf numFmtId="165" fontId="2" fillId="0" borderId="0" xfId="0" applyNumberFormat="1" applyFont="1"/>
    <xf numFmtId="0" fontId="12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1" fontId="13" fillId="0" borderId="5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 indent="4"/>
    </xf>
    <xf numFmtId="0" fontId="24" fillId="0" borderId="31" xfId="0" applyFont="1" applyBorder="1" applyAlignment="1">
      <alignment vertical="center"/>
    </xf>
    <xf numFmtId="49" fontId="9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5" fillId="3" borderId="3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2" fontId="25" fillId="3" borderId="14" xfId="0" applyNumberFormat="1" applyFont="1" applyFill="1" applyBorder="1" applyAlignment="1">
      <alignment horizontal="right" vertical="center"/>
    </xf>
    <xf numFmtId="0" fontId="27" fillId="3" borderId="4" xfId="0" applyFont="1" applyFill="1" applyBorder="1" applyAlignment="1">
      <alignment horizontal="center" vertical="center"/>
    </xf>
    <xf numFmtId="4" fontId="25" fillId="3" borderId="14" xfId="0" applyNumberFormat="1" applyFont="1" applyFill="1" applyBorder="1" applyAlignment="1">
      <alignment horizontal="right" vertical="center"/>
    </xf>
    <xf numFmtId="164" fontId="25" fillId="3" borderId="7" xfId="0" applyNumberFormat="1" applyFont="1" applyFill="1" applyBorder="1" applyAlignment="1">
      <alignment horizontal="center" vertical="center"/>
    </xf>
    <xf numFmtId="171" fontId="25" fillId="3" borderId="14" xfId="0" applyNumberFormat="1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1" fontId="28" fillId="3" borderId="7" xfId="0" applyNumberFormat="1" applyFont="1" applyFill="1" applyBorder="1" applyAlignment="1">
      <alignment horizontal="center" vertical="center"/>
    </xf>
    <xf numFmtId="41" fontId="28" fillId="3" borderId="14" xfId="0" applyNumberFormat="1" applyFont="1" applyFill="1" applyBorder="1" applyAlignment="1">
      <alignment horizontal="center" vertical="center"/>
    </xf>
    <xf numFmtId="170" fontId="28" fillId="3" borderId="14" xfId="0" applyNumberFormat="1" applyFont="1" applyFill="1" applyBorder="1" applyAlignment="1">
      <alignment horizontal="center" vertical="center"/>
    </xf>
    <xf numFmtId="41" fontId="28" fillId="3" borderId="4" xfId="0" applyNumberFormat="1" applyFont="1" applyFill="1" applyBorder="1" applyAlignment="1">
      <alignment horizontal="center" vertical="center"/>
    </xf>
    <xf numFmtId="0" fontId="25" fillId="3" borderId="4" xfId="0" applyFont="1" applyFill="1" applyBorder="1"/>
    <xf numFmtId="41" fontId="29" fillId="3" borderId="14" xfId="0" applyNumberFormat="1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41" fontId="25" fillId="3" borderId="7" xfId="0" applyNumberFormat="1" applyFont="1" applyFill="1" applyBorder="1" applyAlignment="1">
      <alignment horizontal="center" vertical="center"/>
    </xf>
    <xf numFmtId="170" fontId="25" fillId="3" borderId="14" xfId="0" applyNumberFormat="1" applyFont="1" applyFill="1" applyBorder="1" applyAlignment="1">
      <alignment horizontal="center" vertical="center"/>
    </xf>
    <xf numFmtId="41" fontId="25" fillId="3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/>
    <xf numFmtId="1" fontId="31" fillId="3" borderId="3" xfId="0" applyNumberFormat="1" applyFont="1" applyFill="1" applyBorder="1" applyAlignment="1">
      <alignment horizontal="center" vertical="center"/>
    </xf>
    <xf numFmtId="165" fontId="26" fillId="3" borderId="13" xfId="0" applyNumberFormat="1" applyFont="1" applyFill="1" applyBorder="1" applyAlignment="1">
      <alignment horizontal="center" vertical="center"/>
    </xf>
    <xf numFmtId="165" fontId="26" fillId="3" borderId="9" xfId="0" applyNumberFormat="1" applyFont="1" applyFill="1" applyBorder="1" applyAlignment="1">
      <alignment horizontal="center" vertical="center"/>
    </xf>
    <xf numFmtId="169" fontId="25" fillId="3" borderId="7" xfId="0" applyNumberFormat="1" applyFont="1" applyFill="1" applyBorder="1" applyAlignment="1">
      <alignment horizontal="center" vertical="center"/>
    </xf>
    <xf numFmtId="43" fontId="25" fillId="3" borderId="14" xfId="0" applyNumberFormat="1" applyFont="1" applyFill="1" applyBorder="1" applyAlignment="1">
      <alignment horizontal="center" vertical="center" readingOrder="1"/>
    </xf>
    <xf numFmtId="43" fontId="25" fillId="3" borderId="4" xfId="0" applyNumberFormat="1" applyFont="1" applyFill="1" applyBorder="1" applyAlignment="1">
      <alignment horizontal="center" vertical="center" readingOrder="1"/>
    </xf>
    <xf numFmtId="0" fontId="33" fillId="3" borderId="11" xfId="0" applyFont="1" applyFill="1" applyBorder="1" applyAlignment="1">
      <alignment horizontal="centerContinuous" vertical="center"/>
    </xf>
    <xf numFmtId="0" fontId="33" fillId="3" borderId="6" xfId="0" applyFont="1" applyFill="1" applyBorder="1" applyAlignment="1">
      <alignment horizontal="centerContinuous" vertical="center"/>
    </xf>
    <xf numFmtId="0" fontId="33" fillId="3" borderId="14" xfId="0" applyFont="1" applyFill="1" applyBorder="1" applyAlignment="1">
      <alignment horizontal="centerContinuous" vertical="center"/>
    </xf>
    <xf numFmtId="0" fontId="33" fillId="3" borderId="4" xfId="0" applyFont="1" applyFill="1" applyBorder="1" applyAlignment="1">
      <alignment horizontal="centerContinuous" vertical="center"/>
    </xf>
    <xf numFmtId="41" fontId="25" fillId="3" borderId="7" xfId="0" quotePrefix="1" applyNumberFormat="1" applyFont="1" applyFill="1" applyBorder="1" applyAlignment="1">
      <alignment horizontal="center" vertical="center"/>
    </xf>
    <xf numFmtId="43" fontId="25" fillId="3" borderId="14" xfId="0" applyNumberFormat="1" applyFont="1" applyFill="1" applyBorder="1" applyAlignment="1">
      <alignment vertical="center"/>
    </xf>
    <xf numFmtId="41" fontId="25" fillId="3" borderId="14" xfId="0" quotePrefix="1" applyNumberFormat="1" applyFont="1" applyFill="1" applyBorder="1" applyAlignment="1">
      <alignment horizontal="center" vertical="center"/>
    </xf>
    <xf numFmtId="43" fontId="25" fillId="3" borderId="4" xfId="0" applyNumberFormat="1" applyFont="1" applyFill="1" applyBorder="1" applyAlignment="1">
      <alignment vertical="center"/>
    </xf>
    <xf numFmtId="166" fontId="25" fillId="3" borderId="14" xfId="0" quotePrefix="1" applyNumberFormat="1" applyFont="1" applyFill="1" applyBorder="1" applyAlignment="1">
      <alignment horizontal="center" vertical="center"/>
    </xf>
    <xf numFmtId="43" fontId="25" fillId="3" borderId="4" xfId="0" quotePrefix="1" applyNumberFormat="1" applyFont="1" applyFill="1" applyBorder="1" applyAlignment="1">
      <alignment horizontal="center" vertical="center"/>
    </xf>
    <xf numFmtId="166" fontId="25" fillId="3" borderId="7" xfId="0" quotePrefix="1" applyNumberFormat="1" applyFont="1" applyFill="1" applyBorder="1" applyAlignment="1">
      <alignment horizontal="center" vertical="center"/>
    </xf>
    <xf numFmtId="43" fontId="25" fillId="3" borderId="4" xfId="0" applyNumberFormat="1" applyFont="1" applyFill="1" applyBorder="1" applyAlignment="1">
      <alignment horizontal="center" vertical="center"/>
    </xf>
    <xf numFmtId="43" fontId="25" fillId="3" borderId="14" xfId="0" applyNumberFormat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/>
    </xf>
    <xf numFmtId="164" fontId="27" fillId="3" borderId="14" xfId="0" applyNumberFormat="1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vertical="center"/>
    </xf>
    <xf numFmtId="0" fontId="27" fillId="3" borderId="14" xfId="0" applyFont="1" applyFill="1" applyBorder="1" applyAlignment="1">
      <alignment vertical="center"/>
    </xf>
    <xf numFmtId="164" fontId="25" fillId="3" borderId="14" xfId="0" applyNumberFormat="1" applyFont="1" applyFill="1" applyBorder="1" applyAlignment="1">
      <alignment vertical="center"/>
    </xf>
    <xf numFmtId="3" fontId="25" fillId="3" borderId="14" xfId="0" applyNumberFormat="1" applyFont="1" applyFill="1" applyBorder="1" applyAlignment="1">
      <alignment vertical="center"/>
    </xf>
    <xf numFmtId="164" fontId="27" fillId="3" borderId="4" xfId="0" applyNumberFormat="1" applyFont="1" applyFill="1" applyBorder="1" applyAlignment="1">
      <alignment horizontal="center" vertical="center"/>
    </xf>
    <xf numFmtId="165" fontId="28" fillId="3" borderId="15" xfId="0" applyNumberFormat="1" applyFont="1" applyFill="1" applyBorder="1" applyAlignment="1">
      <alignment vertical="center"/>
    </xf>
    <xf numFmtId="168" fontId="28" fillId="3" borderId="5" xfId="0" quotePrefix="1" applyNumberFormat="1" applyFont="1" applyFill="1" applyBorder="1" applyAlignment="1">
      <alignment horizontal="center" vertical="center"/>
    </xf>
    <xf numFmtId="165" fontId="28" fillId="3" borderId="5" xfId="0" applyNumberFormat="1" applyFont="1" applyFill="1" applyBorder="1" applyAlignment="1">
      <alignment vertical="center"/>
    </xf>
    <xf numFmtId="168" fontId="28" fillId="3" borderId="13" xfId="0" quotePrefix="1" applyNumberFormat="1" applyFont="1" applyFill="1" applyBorder="1" applyAlignment="1">
      <alignment horizontal="center" vertical="center"/>
    </xf>
    <xf numFmtId="165" fontId="28" fillId="3" borderId="13" xfId="0" applyNumberFormat="1" applyFont="1" applyFill="1" applyBorder="1" applyAlignment="1">
      <alignment vertical="center"/>
    </xf>
    <xf numFmtId="164" fontId="34" fillId="3" borderId="6" xfId="1" applyNumberFormat="1" applyFont="1" applyFill="1" applyBorder="1" applyAlignment="1">
      <alignment horizontal="right" vertical="center"/>
    </xf>
    <xf numFmtId="164" fontId="34" fillId="3" borderId="6" xfId="1" applyNumberFormat="1" applyFont="1" applyFill="1" applyBorder="1" applyAlignment="1">
      <alignment horizontal="center" vertical="center"/>
    </xf>
    <xf numFmtId="164" fontId="33" fillId="3" borderId="6" xfId="0" quotePrefix="1" applyNumberFormat="1" applyFont="1" applyFill="1" applyBorder="1" applyAlignment="1">
      <alignment horizontal="center" vertical="center"/>
    </xf>
    <xf numFmtId="165" fontId="33" fillId="3" borderId="6" xfId="0" quotePrefix="1" applyNumberFormat="1" applyFont="1" applyFill="1" applyBorder="1" applyAlignment="1">
      <alignment horizontal="center" vertical="center"/>
    </xf>
    <xf numFmtId="164" fontId="33" fillId="3" borderId="2" xfId="0" quotePrefix="1" applyNumberFormat="1" applyFont="1" applyFill="1" applyBorder="1" applyAlignment="1">
      <alignment horizontal="center" vertical="center"/>
    </xf>
    <xf numFmtId="164" fontId="33" fillId="3" borderId="0" xfId="0" quotePrefix="1" applyNumberFormat="1" applyFont="1" applyFill="1" applyBorder="1" applyAlignment="1">
      <alignment horizontal="center" vertical="center"/>
    </xf>
    <xf numFmtId="164" fontId="33" fillId="3" borderId="3" xfId="0" quotePrefix="1" applyNumberFormat="1" applyFont="1" applyFill="1" applyBorder="1" applyAlignment="1">
      <alignment horizontal="center" vertical="center"/>
    </xf>
    <xf numFmtId="164" fontId="33" fillId="3" borderId="9" xfId="0" quotePrefix="1" applyNumberFormat="1" applyFont="1" applyFill="1" applyBorder="1" applyAlignment="1">
      <alignment horizontal="center" vertical="center"/>
    </xf>
    <xf numFmtId="0" fontId="27" fillId="3" borderId="7" xfId="0" applyFont="1" applyFill="1" applyBorder="1" applyAlignment="1"/>
    <xf numFmtId="3" fontId="25" fillId="3" borderId="4" xfId="0" applyNumberFormat="1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27" fillId="0" borderId="0" xfId="0" applyFont="1" applyBorder="1"/>
    <xf numFmtId="0" fontId="25" fillId="0" borderId="0" xfId="0" applyFont="1" applyBorder="1"/>
    <xf numFmtId="0" fontId="27" fillId="0" borderId="0" xfId="0" applyFont="1" applyBorder="1" applyAlignment="1">
      <alignment vertical="center"/>
    </xf>
    <xf numFmtId="0" fontId="2" fillId="0" borderId="0" xfId="0" applyFont="1" applyFill="1"/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7" fontId="12" fillId="0" borderId="0" xfId="0" quotePrefix="1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3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/>
    <xf numFmtId="168" fontId="33" fillId="3" borderId="6" xfId="1" applyNumberFormat="1" applyFont="1" applyFill="1" applyBorder="1" applyAlignment="1">
      <alignment vertical="center"/>
    </xf>
    <xf numFmtId="164" fontId="28" fillId="3" borderId="11" xfId="1" applyNumberFormat="1" applyFont="1" applyFill="1" applyBorder="1" applyAlignment="1">
      <alignment horizontal="center" vertical="center"/>
    </xf>
    <xf numFmtId="164" fontId="28" fillId="3" borderId="6" xfId="1" applyNumberFormat="1" applyFont="1" applyFill="1" applyBorder="1" applyAlignment="1">
      <alignment horizontal="center" vertical="center"/>
    </xf>
    <xf numFmtId="0" fontId="28" fillId="3" borderId="6" xfId="1" applyNumberFormat="1" applyFont="1" applyFill="1" applyBorder="1" applyAlignment="1">
      <alignment horizontal="center" vertical="center"/>
    </xf>
    <xf numFmtId="164" fontId="28" fillId="3" borderId="2" xfId="0" quotePrefix="1" applyNumberFormat="1" applyFont="1" applyFill="1" applyBorder="1" applyAlignment="1">
      <alignment horizontal="center" vertical="center"/>
    </xf>
    <xf numFmtId="164" fontId="28" fillId="3" borderId="0" xfId="0" quotePrefix="1" applyNumberFormat="1" applyFont="1" applyFill="1" applyBorder="1" applyAlignment="1">
      <alignment horizontal="center" vertical="center"/>
    </xf>
    <xf numFmtId="165" fontId="28" fillId="3" borderId="0" xfId="1" applyNumberFormat="1" applyFont="1" applyFill="1" applyBorder="1" applyAlignment="1">
      <alignment horizontal="center" vertical="center"/>
    </xf>
    <xf numFmtId="164" fontId="28" fillId="3" borderId="3" xfId="0" quotePrefix="1" applyNumberFormat="1" applyFont="1" applyFill="1" applyBorder="1" applyAlignment="1">
      <alignment horizontal="center" vertical="center"/>
    </xf>
    <xf numFmtId="164" fontId="28" fillId="3" borderId="9" xfId="0" quotePrefix="1" applyNumberFormat="1" applyFont="1" applyFill="1" applyBorder="1" applyAlignment="1">
      <alignment horizontal="center" vertical="center"/>
    </xf>
    <xf numFmtId="165" fontId="28" fillId="3" borderId="9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1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28" fillId="3" borderId="11" xfId="0" applyFont="1" applyFill="1" applyBorder="1" applyAlignment="1">
      <alignment vertical="center"/>
    </xf>
    <xf numFmtId="168" fontId="28" fillId="3" borderId="15" xfId="1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vertical="center"/>
    </xf>
    <xf numFmtId="0" fontId="28" fillId="3" borderId="3" xfId="0" applyFont="1" applyFill="1" applyBorder="1" applyAlignment="1">
      <alignment vertical="center"/>
    </xf>
    <xf numFmtId="164" fontId="2" fillId="0" borderId="0" xfId="0" applyNumberFormat="1" applyFont="1"/>
    <xf numFmtId="0" fontId="12" fillId="0" borderId="0" xfId="0" applyFont="1" applyAlignment="1"/>
    <xf numFmtId="0" fontId="20" fillId="0" borderId="0" xfId="0" applyFont="1"/>
    <xf numFmtId="0" fontId="20" fillId="0" borderId="0" xfId="0" applyFont="1" applyAlignment="1">
      <alignment vertical="center"/>
    </xf>
    <xf numFmtId="41" fontId="20" fillId="0" borderId="5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168" fontId="15" fillId="0" borderId="13" xfId="1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8" fontId="15" fillId="0" borderId="0" xfId="1" quotePrefix="1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0" fillId="0" borderId="0" xfId="0" applyFont="1" applyAlignment="1">
      <alignment horizontal="center" vertical="center"/>
    </xf>
    <xf numFmtId="164" fontId="20" fillId="0" borderId="0" xfId="1" applyNumberFormat="1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/>
    <xf numFmtId="0" fontId="37" fillId="0" borderId="0" xfId="0" applyFont="1"/>
    <xf numFmtId="0" fontId="37" fillId="2" borderId="0" xfId="0" applyFont="1" applyFill="1"/>
    <xf numFmtId="0" fontId="38" fillId="0" borderId="0" xfId="0" applyFont="1" applyFill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17" fontId="38" fillId="0" borderId="0" xfId="0" quotePrefix="1" applyNumberFormat="1" applyFont="1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2" borderId="0" xfId="0" applyFont="1" applyFill="1" applyBorder="1" applyAlignment="1">
      <alignment vertical="center"/>
    </xf>
    <xf numFmtId="0" fontId="39" fillId="5" borderId="0" xfId="2" applyFont="1" applyFill="1" applyBorder="1" applyAlignment="1">
      <alignment horizontal="left" vertical="center" wrapText="1" indent="1"/>
    </xf>
    <xf numFmtId="41" fontId="38" fillId="2" borderId="0" xfId="0" quotePrefix="1" applyNumberFormat="1" applyFont="1" applyFill="1" applyBorder="1" applyAlignment="1">
      <alignment horizontal="right" vertical="center"/>
    </xf>
    <xf numFmtId="0" fontId="40" fillId="2" borderId="0" xfId="0" applyFont="1" applyFill="1" applyBorder="1" applyAlignment="1">
      <alignment vertical="center"/>
    </xf>
    <xf numFmtId="0" fontId="38" fillId="5" borderId="0" xfId="2" applyFont="1" applyFill="1" applyBorder="1" applyAlignment="1">
      <alignment horizontal="left" vertical="center" wrapText="1" indent="1"/>
    </xf>
    <xf numFmtId="0" fontId="41" fillId="0" borderId="0" xfId="0" applyFont="1" applyFill="1" applyAlignment="1">
      <alignment vertical="center"/>
    </xf>
    <xf numFmtId="0" fontId="41" fillId="2" borderId="0" xfId="0" applyFont="1" applyFill="1" applyBorder="1" applyAlignment="1">
      <alignment vertical="center"/>
    </xf>
    <xf numFmtId="172" fontId="2" fillId="0" borderId="0" xfId="0" applyNumberFormat="1" applyFont="1" applyAlignment="1">
      <alignment horizontal="right" vertical="center" indent="3"/>
    </xf>
    <xf numFmtId="172" fontId="2" fillId="0" borderId="0" xfId="0" applyNumberFormat="1" applyFont="1" applyAlignment="1">
      <alignment horizontal="right" vertical="center" indent="4"/>
    </xf>
    <xf numFmtId="0" fontId="27" fillId="0" borderId="0" xfId="0" applyFont="1" applyAlignment="1">
      <alignment vertical="center"/>
    </xf>
    <xf numFmtId="3" fontId="42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/>
    <xf numFmtId="0" fontId="42" fillId="0" borderId="0" xfId="0" applyFont="1"/>
    <xf numFmtId="0" fontId="42" fillId="2" borderId="0" xfId="0" applyFont="1" applyFill="1"/>
    <xf numFmtId="0" fontId="42" fillId="2" borderId="0" xfId="0" applyFont="1" applyFill="1" applyBorder="1"/>
    <xf numFmtId="0" fontId="42" fillId="2" borderId="0" xfId="0" applyFont="1" applyFill="1" applyBorder="1" applyAlignment="1">
      <alignment horizontal="left" vertical="center" wrapText="1" indent="1"/>
    </xf>
    <xf numFmtId="166" fontId="42" fillId="2" borderId="0" xfId="0" applyNumberFormat="1" applyFont="1" applyFill="1" applyBorder="1"/>
    <xf numFmtId="0" fontId="42" fillId="0" borderId="0" xfId="0" applyFont="1" applyBorder="1"/>
    <xf numFmtId="0" fontId="1" fillId="0" borderId="6" xfId="0" applyFont="1" applyBorder="1" applyAlignment="1">
      <alignment shrinkToFit="1"/>
    </xf>
    <xf numFmtId="0" fontId="8" fillId="0" borderId="6" xfId="0" applyFont="1" applyBorder="1" applyAlignment="1"/>
    <xf numFmtId="0" fontId="1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quotePrefix="1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/>
    </xf>
    <xf numFmtId="3" fontId="2" fillId="2" borderId="0" xfId="0" quotePrefix="1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" fontId="31" fillId="3" borderId="13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3" fontId="1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2" borderId="0" xfId="0" applyNumberFormat="1" applyFont="1" applyFill="1" applyBorder="1" applyAlignment="1">
      <alignment horizontal="left" vertical="center" indent="1"/>
    </xf>
    <xf numFmtId="3" fontId="10" fillId="0" borderId="8" xfId="0" applyNumberFormat="1" applyFont="1" applyBorder="1" applyAlignment="1">
      <alignment horizontal="left" vertical="center" indent="1"/>
    </xf>
    <xf numFmtId="3" fontId="31" fillId="3" borderId="1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left" vertical="center" indent="1"/>
    </xf>
    <xf numFmtId="3" fontId="31" fillId="3" borderId="1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horizontal="left" vertical="center"/>
    </xf>
    <xf numFmtId="164" fontId="25" fillId="3" borderId="7" xfId="0" applyNumberFormat="1" applyFont="1" applyFill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9" fillId="2" borderId="0" xfId="0" quotePrefix="1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28" fillId="3" borderId="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0" quotePrefix="1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164" fontId="25" fillId="2" borderId="0" xfId="0" applyNumberFormat="1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horizontal="center" vertical="center"/>
    </xf>
    <xf numFmtId="0" fontId="25" fillId="3" borderId="7" xfId="0" applyFont="1" applyFill="1" applyBorder="1" applyAlignment="1">
      <alignment vertical="center"/>
    </xf>
    <xf numFmtId="0" fontId="25" fillId="3" borderId="13" xfId="0" applyFont="1" applyFill="1" applyBorder="1" applyAlignment="1">
      <alignment vertical="center"/>
    </xf>
    <xf numFmtId="41" fontId="9" fillId="0" borderId="5" xfId="0" quotePrefix="1" applyNumberFormat="1" applyFont="1" applyBorder="1" applyAlignment="1">
      <alignment horizontal="center" vertical="center"/>
    </xf>
    <xf numFmtId="3" fontId="25" fillId="3" borderId="7" xfId="0" applyNumberFormat="1" applyFont="1" applyFill="1" applyBorder="1" applyAlignment="1">
      <alignment vertical="center"/>
    </xf>
    <xf numFmtId="41" fontId="27" fillId="3" borderId="4" xfId="0" applyNumberFormat="1" applyFont="1" applyFill="1" applyBorder="1" applyAlignment="1">
      <alignment vertical="center"/>
    </xf>
    <xf numFmtId="41" fontId="25" fillId="3" borderId="14" xfId="0" applyNumberFormat="1" applyFont="1" applyFill="1" applyBorder="1" applyAlignment="1">
      <alignment vertical="center"/>
    </xf>
    <xf numFmtId="41" fontId="27" fillId="3" borderId="4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41" fontId="2" fillId="0" borderId="0" xfId="0" applyNumberFormat="1" applyFont="1" applyBorder="1" applyAlignment="1">
      <alignment horizontal="center" vertical="center" wrapText="1"/>
    </xf>
    <xf numFmtId="41" fontId="27" fillId="0" borderId="0" xfId="0" applyNumberFormat="1" applyFont="1" applyBorder="1" applyAlignment="1">
      <alignment horizontal="right" vertical="center"/>
    </xf>
    <xf numFmtId="166" fontId="45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23" fillId="5" borderId="0" xfId="2" applyFont="1" applyFill="1" applyBorder="1" applyAlignment="1">
      <alignment horizontal="left" vertical="center" wrapText="1" indent="1"/>
    </xf>
    <xf numFmtId="164" fontId="9" fillId="2" borderId="0" xfId="0" quotePrefix="1" applyNumberFormat="1" applyFont="1" applyFill="1" applyBorder="1" applyAlignment="1">
      <alignment horizontal="right" vertical="center"/>
    </xf>
    <xf numFmtId="0" fontId="22" fillId="5" borderId="0" xfId="2" applyFont="1" applyFill="1" applyBorder="1" applyAlignment="1">
      <alignment horizontal="left" vertical="center" wrapText="1" indent="1"/>
    </xf>
    <xf numFmtId="164" fontId="8" fillId="2" borderId="0" xfId="0" quotePrefix="1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28" fillId="2" borderId="0" xfId="0" quotePrefix="1" applyNumberFormat="1" applyFont="1" applyFill="1" applyBorder="1" applyAlignment="1">
      <alignment horizontal="right" vertical="center"/>
    </xf>
    <xf numFmtId="164" fontId="15" fillId="3" borderId="11" xfId="1" applyNumberFormat="1" applyFont="1" applyFill="1" applyBorder="1" applyAlignment="1">
      <alignment horizontal="center" vertical="center"/>
    </xf>
    <xf numFmtId="164" fontId="15" fillId="3" borderId="6" xfId="1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164" fontId="28" fillId="3" borderId="7" xfId="0" applyNumberFormat="1" applyFont="1" applyFill="1" applyBorder="1" applyAlignment="1">
      <alignment horizontal="right" vertical="center"/>
    </xf>
    <xf numFmtId="164" fontId="28" fillId="3" borderId="14" xfId="0" applyNumberFormat="1" applyFont="1" applyFill="1" applyBorder="1" applyAlignment="1">
      <alignment horizontal="right" vertical="center"/>
    </xf>
    <xf numFmtId="164" fontId="28" fillId="3" borderId="4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2" fillId="0" borderId="0" xfId="0" applyFont="1" applyBorder="1" applyAlignment="1"/>
    <xf numFmtId="164" fontId="13" fillId="0" borderId="2" xfId="0" applyNumberFormat="1" applyFont="1" applyBorder="1" applyAlignment="1">
      <alignment horizontal="center" vertical="center"/>
    </xf>
    <xf numFmtId="164" fontId="33" fillId="3" borderId="15" xfId="0" quotePrefix="1" applyNumberFormat="1" applyFont="1" applyFill="1" applyBorder="1" applyAlignment="1">
      <alignment horizontal="center" vertical="center"/>
    </xf>
    <xf numFmtId="164" fontId="34" fillId="3" borderId="5" xfId="0" applyNumberFormat="1" applyFont="1" applyFill="1" applyBorder="1" applyAlignment="1">
      <alignment vertical="center"/>
    </xf>
    <xf numFmtId="164" fontId="33" fillId="3" borderId="13" xfId="0" quotePrefix="1" applyNumberFormat="1" applyFont="1" applyFill="1" applyBorder="1" applyAlignment="1">
      <alignment horizontal="center" vertical="center"/>
    </xf>
    <xf numFmtId="41" fontId="31" fillId="3" borderId="1" xfId="0" applyNumberFormat="1" applyFont="1" applyFill="1" applyBorder="1" applyAlignment="1">
      <alignment horizontal="center" vertical="center"/>
    </xf>
    <xf numFmtId="41" fontId="31" fillId="3" borderId="7" xfId="0" applyNumberFormat="1" applyFont="1" applyFill="1" applyBorder="1" applyAlignment="1">
      <alignment horizontal="center" vertical="center"/>
    </xf>
    <xf numFmtId="41" fontId="31" fillId="3" borderId="14" xfId="0" applyNumberFormat="1" applyFont="1" applyFill="1" applyBorder="1" applyAlignment="1">
      <alignment horizontal="center" vertical="center"/>
    </xf>
    <xf numFmtId="41" fontId="31" fillId="3" borderId="4" xfId="0" applyNumberFormat="1" applyFont="1" applyFill="1" applyBorder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41" fontId="10" fillId="0" borderId="2" xfId="0" quotePrefix="1" applyNumberFormat="1" applyFont="1" applyBorder="1" applyAlignment="1">
      <alignment horizontal="center" vertical="center"/>
    </xf>
    <xf numFmtId="41" fontId="10" fillId="0" borderId="0" xfId="0" quotePrefix="1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" fontId="31" fillId="3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 wrapText="1"/>
    </xf>
    <xf numFmtId="41" fontId="2" fillId="0" borderId="2" xfId="0" quotePrefix="1" applyNumberFormat="1" applyFont="1" applyBorder="1" applyAlignment="1">
      <alignment horizontal="center" vertical="center" wrapText="1"/>
    </xf>
    <xf numFmtId="41" fontId="2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164" fontId="21" fillId="0" borderId="0" xfId="0" applyNumberFormat="1" applyFont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166" fontId="14" fillId="0" borderId="0" xfId="0" quotePrefix="1" applyNumberFormat="1" applyFont="1" applyBorder="1" applyAlignment="1">
      <alignment horizontal="center" vertical="center"/>
    </xf>
    <xf numFmtId="164" fontId="25" fillId="3" borderId="9" xfId="0" applyNumberFormat="1" applyFont="1" applyFill="1" applyBorder="1" applyAlignment="1">
      <alignment vertical="center"/>
    </xf>
    <xf numFmtId="0" fontId="27" fillId="3" borderId="9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/>
    <xf numFmtId="0" fontId="8" fillId="0" borderId="0" xfId="0" applyFont="1" applyAlignment="1"/>
    <xf numFmtId="0" fontId="8" fillId="0" borderId="6" xfId="0" applyFont="1" applyBorder="1" applyAlignment="1">
      <alignment shrinkToFit="1"/>
    </xf>
    <xf numFmtId="164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64" fontId="17" fillId="0" borderId="0" xfId="0" quotePrefix="1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3" fillId="0" borderId="0" xfId="0" applyFont="1" applyBorder="1"/>
    <xf numFmtId="41" fontId="7" fillId="0" borderId="9" xfId="0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68" fontId="14" fillId="0" borderId="5" xfId="1" quotePrefix="1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66" fontId="2" fillId="0" borderId="0" xfId="0" quotePrefix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7" fillId="2" borderId="0" xfId="0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 wrapText="1"/>
    </xf>
    <xf numFmtId="3" fontId="17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13" fillId="0" borderId="0" xfId="0" applyFont="1" applyAlignment="1"/>
    <xf numFmtId="164" fontId="15" fillId="0" borderId="0" xfId="0" applyNumberFormat="1" applyFont="1" applyBorder="1" applyAlignment="1">
      <alignment horizontal="right" vertical="center"/>
    </xf>
    <xf numFmtId="164" fontId="15" fillId="0" borderId="0" xfId="0" quotePrefix="1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5" fillId="0" borderId="2" xfId="0" quotePrefix="1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164" fontId="15" fillId="0" borderId="3" xfId="1" applyNumberFormat="1" applyFont="1" applyBorder="1" applyAlignment="1">
      <alignment horizontal="right" vertical="center"/>
    </xf>
    <xf numFmtId="164" fontId="15" fillId="0" borderId="9" xfId="1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vertical="center"/>
    </xf>
    <xf numFmtId="164" fontId="12" fillId="0" borderId="3" xfId="0" quotePrefix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164" fontId="12" fillId="0" borderId="9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4" fontId="14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168" fontId="14" fillId="0" borderId="13" xfId="1" quotePrefix="1" applyNumberFormat="1" applyFont="1" applyBorder="1" applyAlignment="1">
      <alignment horizontal="center" vertical="center"/>
    </xf>
    <xf numFmtId="166" fontId="2" fillId="0" borderId="2" xfId="0" quotePrefix="1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/>
    <xf numFmtId="0" fontId="2" fillId="0" borderId="0" xfId="0" applyFont="1" applyAlignment="1"/>
    <xf numFmtId="0" fontId="29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168" fontId="21" fillId="0" borderId="0" xfId="1" applyNumberFormat="1" applyFont="1" applyBorder="1" applyAlignment="1">
      <alignment horizontal="left" vertical="center"/>
    </xf>
    <xf numFmtId="168" fontId="21" fillId="0" borderId="0" xfId="1" applyNumberFormat="1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168" fontId="33" fillId="3" borderId="6" xfId="1" applyNumberFormat="1" applyFont="1" applyFill="1" applyBorder="1" applyAlignment="1">
      <alignment horizontal="left" vertical="center" indent="1"/>
    </xf>
    <xf numFmtId="0" fontId="33" fillId="3" borderId="0" xfId="0" applyFont="1" applyFill="1" applyBorder="1" applyAlignment="1">
      <alignment horizontal="left" vertical="center" indent="1"/>
    </xf>
    <xf numFmtId="0" fontId="33" fillId="3" borderId="9" xfId="0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indent="1"/>
    </xf>
    <xf numFmtId="41" fontId="2" fillId="0" borderId="0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164" fontId="34" fillId="3" borderId="11" xfId="1" applyNumberFormat="1" applyFont="1" applyFill="1" applyBorder="1" applyAlignment="1">
      <alignment horizontal="right" vertical="center"/>
    </xf>
    <xf numFmtId="41" fontId="2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/>
    <xf numFmtId="168" fontId="14" fillId="0" borderId="0" xfId="1" applyNumberFormat="1" applyFont="1" applyAlignment="1">
      <alignment horizontal="left" vertical="center"/>
    </xf>
    <xf numFmtId="168" fontId="14" fillId="0" borderId="5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164" fontId="14" fillId="0" borderId="2" xfId="1" applyNumberFormat="1" applyFont="1" applyBorder="1" applyAlignment="1">
      <alignment horizontal="center" vertical="center"/>
    </xf>
    <xf numFmtId="164" fontId="14" fillId="0" borderId="17" xfId="1" applyNumberFormat="1" applyFont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164" fontId="14" fillId="0" borderId="16" xfId="1" applyNumberFormat="1" applyFont="1" applyBorder="1" applyAlignment="1">
      <alignment horizontal="left" vertical="center"/>
    </xf>
    <xf numFmtId="168" fontId="14" fillId="0" borderId="5" xfId="1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left" vertical="center"/>
    </xf>
    <xf numFmtId="168" fontId="14" fillId="0" borderId="5" xfId="0" quotePrefix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left" vertical="center"/>
    </xf>
    <xf numFmtId="164" fontId="14" fillId="0" borderId="2" xfId="0" quotePrefix="1" applyNumberFormat="1" applyFont="1" applyBorder="1" applyAlignment="1">
      <alignment horizontal="center" vertical="center"/>
    </xf>
    <xf numFmtId="164" fontId="14" fillId="0" borderId="17" xfId="0" quotePrefix="1" applyNumberFormat="1" applyFont="1" applyBorder="1" applyAlignment="1">
      <alignment horizontal="center" vertical="center"/>
    </xf>
    <xf numFmtId="164" fontId="14" fillId="0" borderId="16" xfId="0" quotePrefix="1" applyNumberFormat="1" applyFont="1" applyBorder="1" applyAlignment="1">
      <alignment horizontal="center" vertical="center"/>
    </xf>
    <xf numFmtId="164" fontId="14" fillId="0" borderId="5" xfId="0" quotePrefix="1" applyNumberFormat="1" applyFont="1" applyBorder="1" applyAlignment="1">
      <alignment horizontal="center" vertical="center"/>
    </xf>
    <xf numFmtId="0" fontId="34" fillId="3" borderId="11" xfId="0" applyFont="1" applyFill="1" applyBorder="1" applyAlignment="1">
      <alignment vertical="center"/>
    </xf>
    <xf numFmtId="168" fontId="34" fillId="3" borderId="15" xfId="1" applyNumberFormat="1" applyFont="1" applyFill="1" applyBorder="1" applyAlignment="1">
      <alignment horizontal="center" vertical="center"/>
    </xf>
    <xf numFmtId="164" fontId="34" fillId="3" borderId="11" xfId="1" applyNumberFormat="1" applyFont="1" applyFill="1" applyBorder="1" applyAlignment="1">
      <alignment horizontal="center" vertical="center"/>
    </xf>
    <xf numFmtId="164" fontId="34" fillId="3" borderId="18" xfId="1" applyNumberFormat="1" applyFont="1" applyFill="1" applyBorder="1" applyAlignment="1">
      <alignment horizontal="center" vertical="center"/>
    </xf>
    <xf numFmtId="164" fontId="34" fillId="3" borderId="19" xfId="1" applyNumberFormat="1" applyFont="1" applyFill="1" applyBorder="1" applyAlignment="1">
      <alignment horizontal="center" vertical="center"/>
    </xf>
    <xf numFmtId="164" fontId="34" fillId="3" borderId="15" xfId="1" applyNumberFormat="1" applyFont="1" applyFill="1" applyBorder="1" applyAlignment="1">
      <alignment horizontal="center" vertical="center"/>
    </xf>
    <xf numFmtId="164" fontId="33" fillId="3" borderId="11" xfId="1" applyNumberFormat="1" applyFont="1" applyFill="1" applyBorder="1" applyAlignment="1">
      <alignment horizontal="center" vertical="center"/>
    </xf>
    <xf numFmtId="164" fontId="33" fillId="3" borderId="6" xfId="1" applyNumberFormat="1" applyFont="1" applyFill="1" applyBorder="1" applyAlignment="1">
      <alignment horizontal="center" vertical="center"/>
    </xf>
    <xf numFmtId="0" fontId="33" fillId="3" borderId="6" xfId="1" applyNumberFormat="1" applyFont="1" applyFill="1" applyBorder="1" applyAlignment="1">
      <alignment horizontal="center" vertical="center"/>
    </xf>
    <xf numFmtId="0" fontId="33" fillId="3" borderId="15" xfId="0" applyNumberFormat="1" applyFont="1" applyFill="1" applyBorder="1" applyAlignment="1">
      <alignment vertical="center"/>
    </xf>
    <xf numFmtId="0" fontId="34" fillId="3" borderId="2" xfId="0" applyFont="1" applyFill="1" applyBorder="1" applyAlignment="1">
      <alignment vertical="center"/>
    </xf>
    <xf numFmtId="168" fontId="33" fillId="3" borderId="5" xfId="0" quotePrefix="1" applyNumberFormat="1" applyFont="1" applyFill="1" applyBorder="1" applyAlignment="1">
      <alignment horizontal="center" vertical="center"/>
    </xf>
    <xf numFmtId="164" fontId="33" fillId="3" borderId="17" xfId="0" quotePrefix="1" applyNumberFormat="1" applyFont="1" applyFill="1" applyBorder="1" applyAlignment="1">
      <alignment horizontal="center" vertical="center"/>
    </xf>
    <xf numFmtId="164" fontId="33" fillId="3" borderId="16" xfId="0" quotePrefix="1" applyNumberFormat="1" applyFont="1" applyFill="1" applyBorder="1" applyAlignment="1">
      <alignment horizontal="center" vertical="center"/>
    </xf>
    <xf numFmtId="164" fontId="33" fillId="3" borderId="5" xfId="0" quotePrefix="1" applyNumberFormat="1" applyFont="1" applyFill="1" applyBorder="1" applyAlignment="1">
      <alignment horizontal="center" vertical="center"/>
    </xf>
    <xf numFmtId="165" fontId="33" fillId="3" borderId="0" xfId="1" applyNumberFormat="1" applyFont="1" applyFill="1" applyBorder="1" applyAlignment="1">
      <alignment horizontal="center" vertical="center"/>
    </xf>
    <xf numFmtId="0" fontId="33" fillId="3" borderId="5" xfId="0" applyNumberFormat="1" applyFont="1" applyFill="1" applyBorder="1" applyAlignment="1">
      <alignment vertical="center"/>
    </xf>
    <xf numFmtId="0" fontId="34" fillId="3" borderId="3" xfId="0" applyFont="1" applyFill="1" applyBorder="1" applyAlignment="1">
      <alignment vertical="center"/>
    </xf>
    <xf numFmtId="168" fontId="33" fillId="3" borderId="13" xfId="0" quotePrefix="1" applyNumberFormat="1" applyFont="1" applyFill="1" applyBorder="1" applyAlignment="1">
      <alignment horizontal="center" vertical="center"/>
    </xf>
    <xf numFmtId="164" fontId="33" fillId="3" borderId="20" xfId="0" quotePrefix="1" applyNumberFormat="1" applyFont="1" applyFill="1" applyBorder="1" applyAlignment="1">
      <alignment horizontal="center" vertical="center"/>
    </xf>
    <xf numFmtId="164" fontId="33" fillId="3" borderId="21" xfId="0" quotePrefix="1" applyNumberFormat="1" applyFont="1" applyFill="1" applyBorder="1" applyAlignment="1">
      <alignment horizontal="center" vertical="center"/>
    </xf>
    <xf numFmtId="165" fontId="33" fillId="3" borderId="9" xfId="1" applyNumberFormat="1" applyFont="1" applyFill="1" applyBorder="1" applyAlignment="1">
      <alignment horizontal="center" vertical="center"/>
    </xf>
    <xf numFmtId="0" fontId="33" fillId="3" borderId="13" xfId="0" applyNumberFormat="1" applyFont="1" applyFill="1" applyBorder="1" applyAlignment="1">
      <alignment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41" fontId="15" fillId="0" borderId="8" xfId="0" applyNumberFormat="1" applyFont="1" applyBorder="1" applyAlignment="1">
      <alignment horizontal="left" vertical="center" indent="1"/>
    </xf>
    <xf numFmtId="41" fontId="15" fillId="0" borderId="6" xfId="0" applyNumberFormat="1" applyFont="1" applyBorder="1" applyAlignment="1">
      <alignment horizontal="center" vertical="center"/>
    </xf>
    <xf numFmtId="0" fontId="15" fillId="0" borderId="0" xfId="0" applyFont="1"/>
    <xf numFmtId="0" fontId="27" fillId="3" borderId="14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66" fontId="27" fillId="0" borderId="0" xfId="0" quotePrefix="1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5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66" fontId="25" fillId="3" borderId="14" xfId="0" applyNumberFormat="1" applyFont="1" applyFill="1" applyBorder="1" applyAlignment="1">
      <alignment horizontal="center" vertical="center"/>
    </xf>
    <xf numFmtId="166" fontId="25" fillId="3" borderId="7" xfId="0" applyNumberFormat="1" applyFont="1" applyFill="1" applyBorder="1" applyAlignment="1">
      <alignment horizontal="center" vertical="center"/>
    </xf>
    <xf numFmtId="166" fontId="2" fillId="0" borderId="2" xfId="0" quotePrefix="1" applyNumberFormat="1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3" fontId="31" fillId="3" borderId="7" xfId="0" applyNumberFormat="1" applyFont="1" applyFill="1" applyBorder="1" applyAlignment="1">
      <alignment horizontal="center" vertical="center"/>
    </xf>
    <xf numFmtId="3" fontId="31" fillId="3" borderId="14" xfId="0" applyNumberFormat="1" applyFont="1" applyFill="1" applyBorder="1" applyAlignment="1">
      <alignment horizontal="center" vertical="center"/>
    </xf>
    <xf numFmtId="3" fontId="31" fillId="3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31" fillId="3" borderId="14" xfId="0" applyNumberFormat="1" applyFont="1" applyFill="1" applyBorder="1" applyAlignment="1">
      <alignment horizontal="center" vertical="center"/>
    </xf>
    <xf numFmtId="1" fontId="31" fillId="3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quotePrefix="1" applyNumberFormat="1" applyFont="1" applyBorder="1" applyAlignment="1">
      <alignment horizontal="center" vertical="center"/>
    </xf>
    <xf numFmtId="3" fontId="2" fillId="0" borderId="0" xfId="0" quotePrefix="1" applyNumberFormat="1" applyFont="1" applyBorder="1" applyAlignment="1">
      <alignment horizontal="center" vertical="center"/>
    </xf>
    <xf numFmtId="3" fontId="2" fillId="0" borderId="5" xfId="0" quotePrefix="1" applyNumberFormat="1" applyFont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41" fontId="25" fillId="3" borderId="14" xfId="0" applyNumberFormat="1" applyFont="1" applyFill="1" applyBorder="1" applyAlignment="1">
      <alignment horizontal="center" vertical="center"/>
    </xf>
    <xf numFmtId="164" fontId="25" fillId="3" borderId="14" xfId="0" applyNumberFormat="1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170" fontId="1" fillId="0" borderId="6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41" fontId="2" fillId="0" borderId="5" xfId="0" applyNumberFormat="1" applyFont="1" applyBorder="1" applyAlignment="1">
      <alignment horizontal="right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1" fontId="1" fillId="0" borderId="2" xfId="0" quotePrefix="1" applyNumberFormat="1" applyFont="1" applyBorder="1" applyAlignment="1">
      <alignment horizontal="right" vertical="center" wrapText="1"/>
    </xf>
    <xf numFmtId="41" fontId="1" fillId="0" borderId="0" xfId="0" quotePrefix="1" applyNumberFormat="1" applyFont="1" applyBorder="1" applyAlignment="1">
      <alignment horizontal="right" vertical="center" wrapText="1"/>
    </xf>
    <xf numFmtId="170" fontId="1" fillId="0" borderId="0" xfId="0" quotePrefix="1" applyNumberFormat="1" applyFont="1" applyBorder="1" applyAlignment="1">
      <alignment horizontal="right" vertical="center" wrapText="1"/>
    </xf>
    <xf numFmtId="41" fontId="1" fillId="0" borderId="5" xfId="0" quotePrefix="1" applyNumberFormat="1" applyFont="1" applyBorder="1" applyAlignment="1">
      <alignment horizontal="right" vertical="center" wrapText="1"/>
    </xf>
    <xf numFmtId="0" fontId="1" fillId="0" borderId="0" xfId="0" applyFont="1" applyFill="1"/>
    <xf numFmtId="0" fontId="15" fillId="0" borderId="2" xfId="0" applyFont="1" applyBorder="1" applyAlignment="1">
      <alignment horizontal="left" vertical="center"/>
    </xf>
    <xf numFmtId="41" fontId="15" fillId="0" borderId="11" xfId="0" applyNumberFormat="1" applyFont="1" applyBorder="1" applyAlignment="1">
      <alignment horizontal="center" vertical="center"/>
    </xf>
    <xf numFmtId="170" fontId="15" fillId="0" borderId="6" xfId="0" applyNumberFormat="1" applyFont="1" applyBorder="1" applyAlignment="1">
      <alignment horizontal="center" vertical="center"/>
    </xf>
    <xf numFmtId="41" fontId="15" fillId="0" borderId="6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2" fillId="0" borderId="5" xfId="0" quotePrefix="1" applyNumberFormat="1" applyFont="1" applyBorder="1" applyAlignment="1">
      <alignment vertical="center"/>
    </xf>
    <xf numFmtId="1" fontId="2" fillId="0" borderId="12" xfId="0" applyNumberFormat="1" applyFont="1" applyBorder="1" applyAlignment="1">
      <alignment horizontal="left" vertical="center" indent="2"/>
    </xf>
    <xf numFmtId="41" fontId="2" fillId="0" borderId="6" xfId="0" applyNumberFormat="1" applyFont="1" applyBorder="1" applyAlignment="1">
      <alignment horizontal="right" vertical="center"/>
    </xf>
    <xf numFmtId="41" fontId="1" fillId="0" borderId="1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left" vertical="center" indent="2"/>
    </xf>
    <xf numFmtId="41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41" fontId="2" fillId="0" borderId="9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1" fillId="4" borderId="8" xfId="2" applyFont="1" applyFill="1" applyBorder="1" applyAlignment="1">
      <alignment horizontal="left" vertical="center" wrapText="1" indent="1"/>
    </xf>
    <xf numFmtId="164" fontId="12" fillId="0" borderId="0" xfId="0" quotePrefix="1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3" fillId="0" borderId="5" xfId="0" applyNumberFormat="1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7" fillId="3" borderId="14" xfId="0" applyNumberFormat="1" applyFont="1" applyFill="1" applyBorder="1" applyAlignment="1">
      <alignment horizontal="right" vertical="center"/>
    </xf>
    <xf numFmtId="164" fontId="25" fillId="3" borderId="14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center" vertical="center"/>
    </xf>
    <xf numFmtId="3" fontId="47" fillId="3" borderId="14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left" vertical="center" indent="1"/>
    </xf>
    <xf numFmtId="3" fontId="1" fillId="2" borderId="0" xfId="0" applyNumberFormat="1" applyFont="1" applyFill="1" applyBorder="1" applyAlignment="1">
      <alignment horizontal="center" vertical="center"/>
    </xf>
    <xf numFmtId="1" fontId="31" fillId="3" borderId="7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vertical="center"/>
    </xf>
    <xf numFmtId="3" fontId="2" fillId="0" borderId="6" xfId="0" quotePrefix="1" applyNumberFormat="1" applyFont="1" applyBorder="1" applyAlignment="1">
      <alignment horizontal="right" vertical="center"/>
    </xf>
    <xf numFmtId="3" fontId="2" fillId="0" borderId="15" xfId="0" quotePrefix="1" applyNumberFormat="1" applyFont="1" applyBorder="1" applyAlignment="1">
      <alignment vertical="center"/>
    </xf>
    <xf numFmtId="3" fontId="20" fillId="2" borderId="0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31" fillId="3" borderId="14" xfId="0" applyNumberFormat="1" applyFont="1" applyFill="1" applyBorder="1" applyAlignment="1">
      <alignment vertical="center"/>
    </xf>
    <xf numFmtId="3" fontId="31" fillId="3" borderId="4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66" fontId="2" fillId="0" borderId="0" xfId="0" quotePrefix="1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3" xfId="0" quotePrefix="1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69" fontId="26" fillId="3" borderId="3" xfId="0" applyNumberFormat="1" applyFont="1" applyFill="1" applyBorder="1" applyAlignment="1">
      <alignment horizontal="center" vertical="center"/>
    </xf>
    <xf numFmtId="169" fontId="26" fillId="3" borderId="9" xfId="0" applyNumberFormat="1" applyFont="1" applyFill="1" applyBorder="1" applyAlignment="1">
      <alignment horizontal="center" vertical="center"/>
    </xf>
    <xf numFmtId="169" fontId="26" fillId="3" borderId="0" xfId="0" applyNumberFormat="1" applyFont="1" applyFill="1" applyBorder="1" applyAlignment="1">
      <alignment horizontal="center" vertical="center"/>
    </xf>
    <xf numFmtId="165" fontId="26" fillId="3" borderId="0" xfId="0" applyNumberFormat="1" applyFont="1" applyFill="1" applyBorder="1" applyAlignment="1">
      <alignment horizontal="center" vertical="center"/>
    </xf>
    <xf numFmtId="165" fontId="26" fillId="3" borderId="5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69" fontId="32" fillId="2" borderId="0" xfId="0" applyNumberFormat="1" applyFont="1" applyFill="1" applyBorder="1" applyAlignment="1">
      <alignment horizontal="center" vertical="center"/>
    </xf>
    <xf numFmtId="165" fontId="26" fillId="2" borderId="0" xfId="0" applyNumberFormat="1" applyFont="1" applyFill="1" applyBorder="1" applyAlignment="1">
      <alignment horizontal="center" vertical="center"/>
    </xf>
    <xf numFmtId="169" fontId="32" fillId="2" borderId="11" xfId="0" applyNumberFormat="1" applyFont="1" applyFill="1" applyBorder="1" applyAlignment="1">
      <alignment horizontal="center" vertical="center"/>
    </xf>
    <xf numFmtId="165" fontId="26" fillId="2" borderId="15" xfId="0" applyNumberFormat="1" applyFont="1" applyFill="1" applyBorder="1" applyAlignment="1">
      <alignment horizontal="center" vertical="center"/>
    </xf>
    <xf numFmtId="169" fontId="32" fillId="2" borderId="2" xfId="0" applyNumberFormat="1" applyFont="1" applyFill="1" applyBorder="1" applyAlignment="1">
      <alignment horizontal="center" vertical="center"/>
    </xf>
    <xf numFmtId="165" fontId="26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43" fontId="1" fillId="0" borderId="5" xfId="0" applyNumberFormat="1" applyFont="1" applyBorder="1" applyAlignment="1">
      <alignment horizontal="center" vertical="center" readingOrder="1"/>
    </xf>
    <xf numFmtId="43" fontId="2" fillId="0" borderId="5" xfId="0" applyNumberFormat="1" applyFont="1" applyBorder="1" applyAlignment="1">
      <alignment horizontal="center" vertical="center" readingOrder="1"/>
    </xf>
    <xf numFmtId="43" fontId="1" fillId="0" borderId="5" xfId="0" quotePrefix="1" applyNumberFormat="1" applyFont="1" applyBorder="1" applyAlignment="1">
      <alignment horizontal="center" vertical="center" readingOrder="1"/>
    </xf>
    <xf numFmtId="43" fontId="2" fillId="0" borderId="5" xfId="0" quotePrefix="1" applyNumberFormat="1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left" vertical="center" indent="1"/>
    </xf>
    <xf numFmtId="166" fontId="1" fillId="0" borderId="2" xfId="0" quotePrefix="1" applyNumberFormat="1" applyFont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/>
    </xf>
    <xf numFmtId="43" fontId="2" fillId="0" borderId="13" xfId="0" quotePrefix="1" applyNumberFormat="1" applyFont="1" applyBorder="1" applyAlignment="1">
      <alignment horizontal="center" vertical="center" readingOrder="1"/>
    </xf>
    <xf numFmtId="166" fontId="1" fillId="0" borderId="3" xfId="0" quotePrefix="1" applyNumberFormat="1" applyFont="1" applyBorder="1" applyAlignment="1">
      <alignment horizontal="center" vertical="center"/>
    </xf>
    <xf numFmtId="43" fontId="1" fillId="0" borderId="13" xfId="0" quotePrefix="1" applyNumberFormat="1" applyFont="1" applyBorder="1" applyAlignment="1">
      <alignment horizontal="center" vertical="center" readingOrder="1"/>
    </xf>
    <xf numFmtId="166" fontId="25" fillId="3" borderId="3" xfId="0" applyNumberFormat="1" applyFont="1" applyFill="1" applyBorder="1" applyAlignment="1">
      <alignment horizontal="center" vertical="center"/>
    </xf>
    <xf numFmtId="43" fontId="25" fillId="3" borderId="13" xfId="0" applyNumberFormat="1" applyFont="1" applyFill="1" applyBorder="1" applyAlignment="1">
      <alignment horizontal="center" vertical="center" readingOrder="1"/>
    </xf>
    <xf numFmtId="0" fontId="1" fillId="0" borderId="6" xfId="0" applyFont="1" applyBorder="1" applyAlignment="1">
      <alignment wrapText="1"/>
    </xf>
    <xf numFmtId="43" fontId="2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43" fontId="1" fillId="0" borderId="5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horizontal="center" vertical="center"/>
    </xf>
    <xf numFmtId="43" fontId="2" fillId="0" borderId="0" xfId="0" quotePrefix="1" applyNumberFormat="1" applyFont="1" applyBorder="1" applyAlignment="1">
      <alignment vertical="center"/>
    </xf>
    <xf numFmtId="43" fontId="1" fillId="0" borderId="5" xfId="0" quotePrefix="1" applyNumberFormat="1" applyFont="1" applyBorder="1" applyAlignment="1">
      <alignment vertical="center"/>
    </xf>
    <xf numFmtId="43" fontId="1" fillId="0" borderId="5" xfId="0" quotePrefix="1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2" fillId="0" borderId="0" xfId="0" applyNumberFormat="1" applyFont="1"/>
    <xf numFmtId="3" fontId="9" fillId="0" borderId="0" xfId="0" applyNumberFormat="1" applyFont="1" applyBorder="1" applyAlignment="1">
      <alignment vertical="center"/>
    </xf>
    <xf numFmtId="3" fontId="9" fillId="0" borderId="0" xfId="0" quotePrefix="1" applyNumberFormat="1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3" fontId="8" fillId="0" borderId="0" xfId="0" quotePrefix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right" vertical="center"/>
    </xf>
    <xf numFmtId="3" fontId="9" fillId="0" borderId="0" xfId="0" quotePrefix="1" applyNumberFormat="1" applyFont="1" applyFill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0" xfId="0" quotePrefix="1" applyNumberFormat="1" applyFont="1" applyFill="1" applyBorder="1" applyAlignment="1">
      <alignment horizontal="right" vertical="center"/>
    </xf>
    <xf numFmtId="3" fontId="8" fillId="2" borderId="0" xfId="0" quotePrefix="1" applyNumberFormat="1" applyFont="1" applyFill="1" applyBorder="1" applyAlignment="1">
      <alignment horizontal="right" vertical="center"/>
    </xf>
    <xf numFmtId="0" fontId="25" fillId="3" borderId="11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0" fontId="25" fillId="3" borderId="15" xfId="0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0" fillId="0" borderId="0" xfId="0" quotePrefix="1" applyNumberFormat="1" applyFont="1" applyBorder="1" applyAlignment="1">
      <alignment horizontal="right" vertical="center"/>
    </xf>
    <xf numFmtId="164" fontId="9" fillId="0" borderId="0" xfId="0" quotePrefix="1" applyNumberFormat="1" applyFont="1" applyBorder="1" applyAlignment="1">
      <alignment horizontal="right" vertical="center"/>
    </xf>
    <xf numFmtId="164" fontId="9" fillId="0" borderId="0" xfId="0" quotePrefix="1" applyNumberFormat="1" applyFont="1" applyBorder="1" applyAlignment="1">
      <alignment horizontal="left" vertical="center"/>
    </xf>
    <xf numFmtId="164" fontId="9" fillId="0" borderId="2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41" fontId="27" fillId="3" borderId="14" xfId="0" applyNumberFormat="1" applyFont="1" applyFill="1" applyBorder="1" applyAlignment="1">
      <alignment vertical="center"/>
    </xf>
    <xf numFmtId="41" fontId="25" fillId="3" borderId="7" xfId="0" applyNumberFormat="1" applyFont="1" applyFill="1" applyBorder="1" applyAlignment="1">
      <alignment horizontal="left" vertical="center"/>
    </xf>
    <xf numFmtId="41" fontId="25" fillId="3" borderId="14" xfId="0" applyNumberFormat="1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vertical="center"/>
    </xf>
    <xf numFmtId="164" fontId="25" fillId="3" borderId="3" xfId="0" applyNumberFormat="1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vertical="center"/>
    </xf>
    <xf numFmtId="164" fontId="17" fillId="0" borderId="0" xfId="1" applyNumberFormat="1" applyFont="1" applyBorder="1" applyAlignment="1">
      <alignment horizontal="center" vertical="center"/>
    </xf>
    <xf numFmtId="164" fontId="17" fillId="0" borderId="0" xfId="1" applyNumberFormat="1" applyFont="1" applyBorder="1" applyAlignment="1">
      <alignment horizontal="left" vertical="center"/>
    </xf>
    <xf numFmtId="164" fontId="12" fillId="0" borderId="0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left" vertical="center"/>
    </xf>
    <xf numFmtId="164" fontId="14" fillId="0" borderId="3" xfId="0" quotePrefix="1" applyNumberFormat="1" applyFont="1" applyBorder="1" applyAlignment="1">
      <alignment horizontal="right" vertical="center"/>
    </xf>
    <xf numFmtId="164" fontId="14" fillId="0" borderId="9" xfId="0" quotePrefix="1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164" fontId="14" fillId="0" borderId="9" xfId="1" applyNumberFormat="1" applyFont="1" applyBorder="1" applyAlignment="1">
      <alignment horizontal="center" vertical="center"/>
    </xf>
    <xf numFmtId="164" fontId="14" fillId="0" borderId="9" xfId="1" applyNumberFormat="1" applyFont="1" applyBorder="1" applyAlignment="1">
      <alignment horizontal="right" vertical="center"/>
    </xf>
    <xf numFmtId="164" fontId="15" fillId="0" borderId="13" xfId="1" applyNumberFormat="1" applyFont="1" applyBorder="1" applyAlignment="1">
      <alignment horizontal="right" vertical="center"/>
    </xf>
    <xf numFmtId="164" fontId="14" fillId="0" borderId="5" xfId="1" applyNumberFormat="1" applyFont="1" applyBorder="1" applyAlignment="1">
      <alignment horizontal="right" vertical="center"/>
    </xf>
    <xf numFmtId="164" fontId="34" fillId="3" borderId="15" xfId="1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0" fillId="0" borderId="5" xfId="0" applyFont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41" fontId="1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1" fontId="2" fillId="0" borderId="8" xfId="0" applyNumberFormat="1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left" vertical="center" indent="3"/>
    </xf>
    <xf numFmtId="3" fontId="2" fillId="0" borderId="5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5" fillId="3" borderId="7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169" fontId="26" fillId="3" borderId="3" xfId="0" applyNumberFormat="1" applyFont="1" applyFill="1" applyBorder="1" applyAlignment="1">
      <alignment horizontal="center" vertical="center"/>
    </xf>
    <xf numFmtId="169" fontId="26" fillId="3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33" fillId="3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168" fontId="2" fillId="0" borderId="2" xfId="0" applyNumberFormat="1" applyFont="1" applyBorder="1" applyAlignment="1">
      <alignment horizontal="center" vertical="center"/>
    </xf>
    <xf numFmtId="165" fontId="2" fillId="0" borderId="0" xfId="0" quotePrefix="1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quotePrefix="1" applyNumberFormat="1" applyFont="1" applyBorder="1" applyAlignment="1">
      <alignment vertical="center"/>
    </xf>
    <xf numFmtId="168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8" fontId="2" fillId="0" borderId="2" xfId="0" quotePrefix="1" applyNumberFormat="1" applyFont="1" applyBorder="1" applyAlignment="1">
      <alignment horizontal="center" vertical="center" wrapText="1"/>
    </xf>
    <xf numFmtId="168" fontId="2" fillId="0" borderId="0" xfId="0" quotePrefix="1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vertical="center"/>
    </xf>
    <xf numFmtId="168" fontId="2" fillId="0" borderId="3" xfId="0" quotePrefix="1" applyNumberFormat="1" applyFont="1" applyBorder="1" applyAlignment="1">
      <alignment vertical="center"/>
    </xf>
    <xf numFmtId="165" fontId="2" fillId="0" borderId="9" xfId="0" quotePrefix="1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5" fillId="3" borderId="7" xfId="0" applyNumberFormat="1" applyFont="1" applyFill="1" applyBorder="1" applyAlignment="1">
      <alignment vertical="center"/>
    </xf>
    <xf numFmtId="165" fontId="25" fillId="3" borderId="14" xfId="0" applyNumberFormat="1" applyFont="1" applyFill="1" applyBorder="1" applyAlignment="1">
      <alignment vertical="center"/>
    </xf>
    <xf numFmtId="165" fontId="25" fillId="3" borderId="4" xfId="0" applyNumberFormat="1" applyFont="1" applyFill="1" applyBorder="1" applyAlignment="1">
      <alignment vertical="center"/>
    </xf>
    <xf numFmtId="168" fontId="25" fillId="3" borderId="14" xfId="0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41" fontId="33" fillId="3" borderId="11" xfId="0" applyNumberFormat="1" applyFont="1" applyFill="1" applyBorder="1" applyAlignment="1">
      <alignment vertical="center"/>
    </xf>
    <xf numFmtId="41" fontId="33" fillId="3" borderId="6" xfId="0" applyNumberFormat="1" applyFont="1" applyFill="1" applyBorder="1" applyAlignment="1">
      <alignment vertical="center"/>
    </xf>
    <xf numFmtId="170" fontId="33" fillId="3" borderId="6" xfId="0" applyNumberFormat="1" applyFont="1" applyFill="1" applyBorder="1" applyAlignment="1">
      <alignment vertical="center"/>
    </xf>
    <xf numFmtId="41" fontId="33" fillId="3" borderId="1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9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169" fontId="26" fillId="2" borderId="2" xfId="0" applyNumberFormat="1" applyFont="1" applyFill="1" applyBorder="1" applyAlignment="1">
      <alignment horizontal="center" vertical="center"/>
    </xf>
    <xf numFmtId="169" fontId="2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3" fontId="1" fillId="0" borderId="13" xfId="0" applyNumberFormat="1" applyFont="1" applyBorder="1" applyAlignment="1">
      <alignment vertical="center"/>
    </xf>
    <xf numFmtId="43" fontId="1" fillId="0" borderId="13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164" fontId="52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164" fontId="33" fillId="3" borderId="11" xfId="0" quotePrefix="1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1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164" fontId="1" fillId="0" borderId="13" xfId="0" applyNumberFormat="1" applyFont="1" applyBorder="1" applyAlignment="1">
      <alignment horizontal="center" vertical="center"/>
    </xf>
    <xf numFmtId="164" fontId="2" fillId="0" borderId="9" xfId="0" quotePrefix="1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 vertical="center"/>
    </xf>
    <xf numFmtId="164" fontId="2" fillId="0" borderId="13" xfId="0" applyNumberFormat="1" applyFont="1" applyBorder="1"/>
    <xf numFmtId="0" fontId="2" fillId="0" borderId="8" xfId="0" applyFont="1" applyBorder="1" applyAlignment="1">
      <alignment horizontal="center" vertical="center"/>
    </xf>
    <xf numFmtId="43" fontId="2" fillId="0" borderId="0" xfId="0" quotePrefix="1" applyNumberFormat="1" applyFont="1" applyBorder="1" applyAlignment="1">
      <alignment horizontal="center" vertical="center"/>
    </xf>
    <xf numFmtId="41" fontId="2" fillId="0" borderId="3" xfId="0" quotePrefix="1" applyNumberFormat="1" applyFont="1" applyBorder="1" applyAlignment="1">
      <alignment horizontal="center" vertical="center"/>
    </xf>
    <xf numFmtId="43" fontId="2" fillId="0" borderId="9" xfId="0" quotePrefix="1" applyNumberFormat="1" applyFont="1" applyBorder="1" applyAlignment="1">
      <alignment vertical="center"/>
    </xf>
    <xf numFmtId="41" fontId="2" fillId="0" borderId="9" xfId="0" quotePrefix="1" applyNumberFormat="1" applyFont="1" applyBorder="1" applyAlignment="1">
      <alignment horizontal="center" vertical="center"/>
    </xf>
    <xf numFmtId="43" fontId="2" fillId="0" borderId="9" xfId="0" applyNumberFormat="1" applyFont="1" applyBorder="1" applyAlignment="1">
      <alignment vertical="center"/>
    </xf>
    <xf numFmtId="43" fontId="2" fillId="0" borderId="9" xfId="0" applyNumberFormat="1" applyFont="1" applyBorder="1" applyAlignment="1">
      <alignment horizontal="center" vertical="center"/>
    </xf>
    <xf numFmtId="41" fontId="2" fillId="0" borderId="9" xfId="0" quotePrefix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164" fontId="49" fillId="0" borderId="16" xfId="1" applyNumberFormat="1" applyFont="1" applyBorder="1" applyAlignment="1">
      <alignment horizontal="left" vertical="center"/>
    </xf>
    <xf numFmtId="164" fontId="49" fillId="0" borderId="0" xfId="1" applyNumberFormat="1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/>
    <xf numFmtId="0" fontId="21" fillId="0" borderId="0" xfId="0" applyFont="1"/>
    <xf numFmtId="41" fontId="2" fillId="0" borderId="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0" fillId="0" borderId="5" xfId="0" applyNumberFormat="1" applyFont="1" applyBorder="1" applyAlignment="1">
      <alignment horizontal="left" vertical="center"/>
    </xf>
    <xf numFmtId="41" fontId="17" fillId="0" borderId="5" xfId="0" applyNumberFormat="1" applyFont="1" applyBorder="1" applyAlignment="1">
      <alignment horizontal="left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31" fillId="3" borderId="1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1" fillId="0" borderId="5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6" fontId="2" fillId="0" borderId="0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shrinkToFi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17" fontId="12" fillId="0" borderId="0" xfId="0" quotePrefix="1" applyNumberFormat="1" applyFont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shrinkToFi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8" fontId="2" fillId="0" borderId="0" xfId="0" quotePrefix="1" applyNumberFormat="1" applyFont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7" fontId="2" fillId="0" borderId="6" xfId="0" quotePrefix="1" applyNumberFormat="1" applyFont="1" applyBorder="1" applyAlignment="1">
      <alignment horizontal="center" vertical="center"/>
    </xf>
    <xf numFmtId="167" fontId="2" fillId="0" borderId="15" xfId="0" quotePrefix="1" applyNumberFormat="1" applyFont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6" fontId="2" fillId="0" borderId="11" xfId="0" quotePrefix="1" applyNumberFormat="1" applyFont="1" applyBorder="1" applyAlignment="1">
      <alignment horizontal="center" vertical="center"/>
    </xf>
    <xf numFmtId="166" fontId="2" fillId="0" borderId="6" xfId="0" quotePrefix="1" applyNumberFormat="1" applyFont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166" fontId="2" fillId="0" borderId="2" xfId="0" quotePrefix="1" applyNumberFormat="1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 vertical="center"/>
    </xf>
    <xf numFmtId="167" fontId="2" fillId="0" borderId="0" xfId="0" quotePrefix="1" applyNumberFormat="1" applyFont="1" applyBorder="1" applyAlignment="1">
      <alignment horizontal="center" vertical="center"/>
    </xf>
    <xf numFmtId="167" fontId="2" fillId="0" borderId="5" xfId="0" quotePrefix="1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28" fillId="3" borderId="14" xfId="0" applyNumberFormat="1" applyFont="1" applyFill="1" applyBorder="1" applyAlignment="1">
      <alignment horizontal="center" vertical="center"/>
    </xf>
    <xf numFmtId="167" fontId="28" fillId="3" borderId="4" xfId="0" applyNumberFormat="1" applyFont="1" applyFill="1" applyBorder="1" applyAlignment="1">
      <alignment horizontal="center" vertical="center"/>
    </xf>
    <xf numFmtId="166" fontId="28" fillId="3" borderId="7" xfId="0" quotePrefix="1" applyNumberFormat="1" applyFont="1" applyFill="1" applyBorder="1" applyAlignment="1">
      <alignment horizontal="center" vertical="center"/>
    </xf>
    <xf numFmtId="166" fontId="28" fillId="3" borderId="14" xfId="0" quotePrefix="1" applyNumberFormat="1" applyFont="1" applyFill="1" applyBorder="1" applyAlignment="1">
      <alignment horizontal="center" vertical="center"/>
    </xf>
    <xf numFmtId="167" fontId="28" fillId="3" borderId="14" xfId="0" quotePrefix="1" applyNumberFormat="1" applyFont="1" applyFill="1" applyBorder="1" applyAlignment="1">
      <alignment horizontal="center" vertical="center"/>
    </xf>
    <xf numFmtId="167" fontId="28" fillId="3" borderId="4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2" fillId="0" borderId="9" xfId="0" applyFont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7" fontId="12" fillId="0" borderId="9" xfId="0" quotePrefix="1" applyNumberFormat="1" applyFont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31" fillId="3" borderId="12" xfId="0" applyNumberFormat="1" applyFont="1" applyFill="1" applyBorder="1" applyAlignment="1">
      <alignment horizontal="center" vertical="center"/>
    </xf>
    <xf numFmtId="3" fontId="31" fillId="3" borderId="10" xfId="0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/>
    </xf>
    <xf numFmtId="3" fontId="31" fillId="3" borderId="14" xfId="0" applyNumberFormat="1" applyFont="1" applyFill="1" applyBorder="1" applyAlignment="1">
      <alignment horizontal="center" vertical="center"/>
    </xf>
    <xf numFmtId="3" fontId="31" fillId="3" borderId="4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3" fontId="31" fillId="3" borderId="11" xfId="0" applyNumberFormat="1" applyFont="1" applyFill="1" applyBorder="1" applyAlignment="1">
      <alignment horizontal="center" vertical="center"/>
    </xf>
    <xf numFmtId="3" fontId="31" fillId="3" borderId="6" xfId="0" applyNumberFormat="1" applyFont="1" applyFill="1" applyBorder="1" applyAlignment="1">
      <alignment horizontal="center" vertical="center"/>
    </xf>
    <xf numFmtId="3" fontId="31" fillId="3" borderId="15" xfId="0" applyNumberFormat="1" applyFont="1" applyFill="1" applyBorder="1" applyAlignment="1">
      <alignment horizontal="center" vertical="center"/>
    </xf>
    <xf numFmtId="1" fontId="31" fillId="3" borderId="14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169" fontId="26" fillId="3" borderId="6" xfId="0" applyNumberFormat="1" applyFont="1" applyFill="1" applyBorder="1" applyAlignment="1">
      <alignment horizontal="center" vertical="center"/>
    </xf>
    <xf numFmtId="169" fontId="26" fillId="3" borderId="11" xfId="0" applyNumberFormat="1" applyFont="1" applyFill="1" applyBorder="1" applyAlignment="1">
      <alignment horizontal="center" vertical="center"/>
    </xf>
    <xf numFmtId="169" fontId="26" fillId="3" borderId="15" xfId="0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69" fontId="28" fillId="3" borderId="11" xfId="0" applyNumberFormat="1" applyFont="1" applyFill="1" applyBorder="1" applyAlignment="1">
      <alignment horizontal="center" vertical="center"/>
    </xf>
    <xf numFmtId="169" fontId="28" fillId="3" borderId="6" xfId="0" applyNumberFormat="1" applyFont="1" applyFill="1" applyBorder="1" applyAlignment="1">
      <alignment horizontal="center" vertical="center"/>
    </xf>
    <xf numFmtId="169" fontId="28" fillId="3" borderId="14" xfId="0" applyNumberFormat="1" applyFont="1" applyFill="1" applyBorder="1" applyAlignment="1">
      <alignment horizontal="center" vertical="center"/>
    </xf>
    <xf numFmtId="169" fontId="28" fillId="3" borderId="4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169" fontId="26" fillId="3" borderId="3" xfId="0" applyNumberFormat="1" applyFont="1" applyFill="1" applyBorder="1" applyAlignment="1">
      <alignment horizontal="center" vertical="center"/>
    </xf>
    <xf numFmtId="169" fontId="26" fillId="3" borderId="9" xfId="0" applyNumberFormat="1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164" fontId="28" fillId="3" borderId="7" xfId="0" applyNumberFormat="1" applyFont="1" applyFill="1" applyBorder="1" applyAlignment="1">
      <alignment horizontal="center" vertical="center"/>
    </xf>
    <xf numFmtId="164" fontId="28" fillId="3" borderId="14" xfId="0" applyNumberFormat="1" applyFont="1" applyFill="1" applyBorder="1" applyAlignment="1">
      <alignment horizontal="center" vertical="center"/>
    </xf>
    <xf numFmtId="164" fontId="28" fillId="3" borderId="4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5" fillId="3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3" fillId="3" borderId="7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164" fontId="28" fillId="3" borderId="0" xfId="0" applyNumberFormat="1" applyFont="1" applyFill="1" applyBorder="1" applyAlignment="1">
      <alignment horizontal="center" vertical="center" wrapText="1"/>
    </xf>
    <xf numFmtId="164" fontId="28" fillId="3" borderId="9" xfId="0" applyNumberFormat="1" applyFont="1" applyFill="1" applyBorder="1" applyAlignment="1">
      <alignment horizontal="center" vertical="center" wrapText="1"/>
    </xf>
    <xf numFmtId="164" fontId="28" fillId="3" borderId="5" xfId="0" applyNumberFormat="1" applyFont="1" applyFill="1" applyBorder="1" applyAlignment="1">
      <alignment horizontal="center" vertical="center" wrapText="1"/>
    </xf>
    <xf numFmtId="164" fontId="28" fillId="3" borderId="13" xfId="0" applyNumberFormat="1" applyFont="1" applyFill="1" applyBorder="1" applyAlignment="1">
      <alignment horizontal="center" vertical="center" wrapText="1"/>
    </xf>
    <xf numFmtId="164" fontId="28" fillId="3" borderId="2" xfId="0" applyNumberFormat="1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4" fontId="48" fillId="3" borderId="22" xfId="0" applyNumberFormat="1" applyFont="1" applyFill="1" applyBorder="1" applyAlignment="1">
      <alignment horizontal="center" vertical="center" wrapText="1"/>
    </xf>
    <xf numFmtId="164" fontId="48" fillId="3" borderId="23" xfId="0" applyNumberFormat="1" applyFont="1" applyFill="1" applyBorder="1" applyAlignment="1">
      <alignment horizontal="center" vertical="center" wrapText="1"/>
    </xf>
    <xf numFmtId="164" fontId="48" fillId="3" borderId="24" xfId="0" applyNumberFormat="1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 horizontal="center" vertical="center" wrapText="1"/>
    </xf>
    <xf numFmtId="0" fontId="54" fillId="3" borderId="15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0" xfId="0" applyFont="1" applyFill="1" applyBorder="1" applyAlignment="1">
      <alignment horizontal="center" vertical="center" wrapText="1"/>
    </xf>
    <xf numFmtId="0" fontId="54" fillId="3" borderId="5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center" vertical="center" wrapText="1"/>
    </xf>
    <xf numFmtId="0" fontId="48" fillId="3" borderId="2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164" fontId="50" fillId="3" borderId="2" xfId="0" applyNumberFormat="1" applyFont="1" applyFill="1" applyBorder="1" applyAlignment="1">
      <alignment horizontal="center" vertical="center" wrapText="1"/>
    </xf>
    <xf numFmtId="164" fontId="50" fillId="3" borderId="0" xfId="0" applyNumberFormat="1" applyFont="1" applyFill="1" applyBorder="1" applyAlignment="1">
      <alignment horizontal="center" vertical="center" wrapText="1"/>
    </xf>
    <xf numFmtId="164" fontId="50" fillId="3" borderId="3" xfId="0" applyNumberFormat="1" applyFont="1" applyFill="1" applyBorder="1" applyAlignment="1">
      <alignment horizontal="center" vertical="center" wrapText="1"/>
    </xf>
    <xf numFmtId="164" fontId="50" fillId="3" borderId="9" xfId="0" applyNumberFormat="1" applyFont="1" applyFill="1" applyBorder="1" applyAlignment="1">
      <alignment horizontal="center" vertical="center" wrapText="1"/>
    </xf>
    <xf numFmtId="164" fontId="50" fillId="3" borderId="5" xfId="0" applyNumberFormat="1" applyFont="1" applyFill="1" applyBorder="1" applyAlignment="1">
      <alignment horizontal="center" vertical="center" wrapText="1"/>
    </xf>
    <xf numFmtId="164" fontId="50" fillId="3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8" fontId="33" fillId="3" borderId="2" xfId="1" applyNumberFormat="1" applyFont="1" applyFill="1" applyBorder="1" applyAlignment="1">
      <alignment horizontal="left" vertical="center"/>
    </xf>
    <xf numFmtId="168" fontId="33" fillId="3" borderId="0" xfId="1" applyNumberFormat="1" applyFont="1" applyFill="1" applyBorder="1" applyAlignment="1">
      <alignment horizontal="left" vertical="center"/>
    </xf>
    <xf numFmtId="168" fontId="33" fillId="3" borderId="3" xfId="1" applyNumberFormat="1" applyFont="1" applyFill="1" applyBorder="1" applyAlignment="1">
      <alignment horizontal="left" vertical="center"/>
    </xf>
    <xf numFmtId="168" fontId="33" fillId="3" borderId="9" xfId="1" applyNumberFormat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168" fontId="30" fillId="3" borderId="14" xfId="0" applyNumberFormat="1" applyFont="1" applyFill="1" applyBorder="1" applyAlignment="1">
      <alignment horizontal="center" vertical="center" wrapText="1"/>
    </xf>
    <xf numFmtId="168" fontId="30" fillId="3" borderId="4" xfId="0" applyNumberFormat="1" applyFont="1" applyFill="1" applyBorder="1" applyAlignment="1">
      <alignment horizontal="center" vertical="center" wrapText="1"/>
    </xf>
    <xf numFmtId="168" fontId="30" fillId="3" borderId="7" xfId="0" applyNumberFormat="1" applyFont="1" applyFill="1" applyBorder="1" applyAlignment="1">
      <alignment horizontal="center" vertical="center" wrapText="1"/>
    </xf>
    <xf numFmtId="3" fontId="28" fillId="3" borderId="12" xfId="0" applyNumberFormat="1" applyFont="1" applyFill="1" applyBorder="1" applyAlignment="1">
      <alignment horizontal="center" vertical="center" wrapText="1"/>
    </xf>
    <xf numFmtId="3" fontId="28" fillId="3" borderId="10" xfId="0" applyNumberFormat="1" applyFont="1" applyFill="1" applyBorder="1" applyAlignment="1">
      <alignment horizontal="center" vertical="center" wrapText="1"/>
    </xf>
    <xf numFmtId="3" fontId="28" fillId="3" borderId="15" xfId="0" applyNumberFormat="1" applyFont="1" applyFill="1" applyBorder="1" applyAlignment="1">
      <alignment horizontal="center" vertical="center" wrapText="1"/>
    </xf>
    <xf numFmtId="3" fontId="28" fillId="3" borderId="13" xfId="0" applyNumberFormat="1" applyFont="1" applyFill="1" applyBorder="1" applyAlignment="1">
      <alignment horizontal="center" vertical="center" wrapText="1"/>
    </xf>
    <xf numFmtId="3" fontId="28" fillId="3" borderId="12" xfId="0" applyNumberFormat="1" applyFont="1" applyFill="1" applyBorder="1" applyAlignment="1">
      <alignment horizontal="center" vertical="center"/>
    </xf>
    <xf numFmtId="3" fontId="28" fillId="3" borderId="10" xfId="0" applyNumberFormat="1" applyFont="1" applyFill="1" applyBorder="1" applyAlignment="1">
      <alignment horizontal="center" vertical="center"/>
    </xf>
    <xf numFmtId="3" fontId="28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28" fillId="3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33" fillId="3" borderId="34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0" fontId="50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5" fillId="3" borderId="22" xfId="0" applyFont="1" applyFill="1" applyBorder="1" applyAlignment="1">
      <alignment horizontal="center" vertical="center" wrapText="1"/>
    </xf>
    <xf numFmtId="0" fontId="35" fillId="3" borderId="23" xfId="0" applyFont="1" applyFill="1" applyBorder="1" applyAlignment="1">
      <alignment horizontal="center" vertical="center" wrapText="1"/>
    </xf>
    <xf numFmtId="0" fontId="35" fillId="3" borderId="24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33" fillId="3" borderId="32" xfId="0" applyFont="1" applyFill="1" applyBorder="1" applyAlignment="1">
      <alignment horizontal="center" vertical="center" wrapText="1"/>
    </xf>
    <xf numFmtId="1" fontId="25" fillId="3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1" fontId="25" fillId="3" borderId="3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1" fontId="25" fillId="3" borderId="7" xfId="0" applyNumberFormat="1" applyFont="1" applyFill="1" applyBorder="1" applyAlignment="1">
      <alignment horizontal="center" vertical="center"/>
    </xf>
    <xf numFmtId="1" fontId="25" fillId="3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31" fillId="3" borderId="7" xfId="0" applyNumberFormat="1" applyFont="1" applyFill="1" applyBorder="1" applyAlignment="1">
      <alignment horizontal="center" vertical="center" wrapText="1"/>
    </xf>
    <xf numFmtId="3" fontId="31" fillId="3" borderId="14" xfId="0" applyNumberFormat="1" applyFont="1" applyFill="1" applyBorder="1" applyAlignment="1">
      <alignment horizontal="center" vertical="center" wrapText="1"/>
    </xf>
    <xf numFmtId="3" fontId="31" fillId="3" borderId="4" xfId="0" applyNumberFormat="1" applyFont="1" applyFill="1" applyBorder="1" applyAlignment="1">
      <alignment horizontal="center" vertical="center" wrapText="1"/>
    </xf>
    <xf numFmtId="41" fontId="26" fillId="3" borderId="7" xfId="0" applyNumberFormat="1" applyFont="1" applyFill="1" applyBorder="1" applyAlignment="1">
      <alignment horizontal="center" vertical="center" wrapText="1"/>
    </xf>
    <xf numFmtId="41" fontId="26" fillId="3" borderId="4" xfId="0" applyNumberFormat="1" applyFont="1" applyFill="1" applyBorder="1" applyAlignment="1">
      <alignment horizontal="center" vertical="center" wrapText="1"/>
    </xf>
    <xf numFmtId="41" fontId="26" fillId="3" borderId="14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ado9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CC33"/>
      <color rgb="FFCE8820"/>
      <color rgb="FF0F65F1"/>
      <color rgb="FF2784D9"/>
      <color rgb="FFFF3333"/>
      <color rgb="FFFFFF99"/>
      <color rgb="FF542F97"/>
      <color rgb="FFFFFF00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PE" sz="1200">
                <a:latin typeface="+mn-lt"/>
                <a:cs typeface="Arial" pitchFamily="34" charset="0"/>
              </a:rPr>
              <a:t>HUELGAS</a:t>
            </a:r>
          </a:p>
        </c:rich>
      </c:tx>
      <c:layout>
        <c:manualLayout>
          <c:xMode val="edge"/>
          <c:yMode val="edge"/>
          <c:x val="0.43944871677032588"/>
          <c:y val="5.3422361254345824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0247944687847871"/>
          <c:y val="0.15627162396266323"/>
          <c:w val="0.86281214786337013"/>
          <c:h val="0.69658692806700084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dLbl>
              <c:idx val="3"/>
              <c:layout>
                <c:manualLayout>
                  <c:x val="5.5478502080443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321775312066574E-3"/>
                  <c:y val="-2.41841061174691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5478502080442815E-3"/>
                  <c:y val="5.2765931987622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5.54785020804448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0957004160887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8696255201109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'Anexo 01'!$J$16:$J$32</c:f>
              <c:numCache>
                <c:formatCode>0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'Anexo 01'!$K$16:$K$31</c:f>
              <c:numCache>
                <c:formatCode>_ * #,##0_ ;_ * \-#,##0_ ;_ * "-"_ ;_ @_ </c:formatCode>
                <c:ptCount val="16"/>
                <c:pt idx="0">
                  <c:v>64</c:v>
                </c:pt>
                <c:pt idx="1">
                  <c:v>68</c:v>
                </c:pt>
                <c:pt idx="2">
                  <c:v>107</c:v>
                </c:pt>
                <c:pt idx="3">
                  <c:v>65</c:v>
                </c:pt>
                <c:pt idx="4">
                  <c:v>67</c:v>
                </c:pt>
                <c:pt idx="5">
                  <c:v>73</c:v>
                </c:pt>
                <c:pt idx="6">
                  <c:v>63</c:v>
                </c:pt>
                <c:pt idx="7">
                  <c:v>99</c:v>
                </c:pt>
                <c:pt idx="8">
                  <c:v>83</c:v>
                </c:pt>
                <c:pt idx="9">
                  <c:v>84</c:v>
                </c:pt>
                <c:pt idx="10">
                  <c:v>89</c:v>
                </c:pt>
                <c:pt idx="11">
                  <c:v>94</c:v>
                </c:pt>
                <c:pt idx="12">
                  <c:v>95</c:v>
                </c:pt>
                <c:pt idx="13">
                  <c:v>47</c:v>
                </c:pt>
                <c:pt idx="14">
                  <c:v>41</c:v>
                </c:pt>
                <c:pt idx="15" formatCode="General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gapDepth val="74"/>
        <c:shape val="box"/>
        <c:axId val="346596024"/>
        <c:axId val="346597200"/>
        <c:axId val="0"/>
      </c:bar3DChart>
      <c:catAx>
        <c:axId val="346596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+mn-lt"/>
                <a:cs typeface="Arial" pitchFamily="34" charset="0"/>
              </a:defRPr>
            </a:pPr>
            <a:endParaRPr lang="es-US"/>
          </a:p>
        </c:txPr>
        <c:crossAx val="346597200"/>
        <c:crosses val="autoZero"/>
        <c:auto val="1"/>
        <c:lblAlgn val="ctr"/>
        <c:lblOffset val="100"/>
        <c:noMultiLvlLbl val="0"/>
      </c:catAx>
      <c:valAx>
        <c:axId val="3465972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000" b="1">
                <a:latin typeface="+mn-lt"/>
                <a:cs typeface="Arial" pitchFamily="34" charset="0"/>
              </a:defRPr>
            </a:pPr>
            <a:endParaRPr lang="es-US"/>
          </a:p>
        </c:txPr>
        <c:crossAx val="3465960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TRABAJADORES COMPRENDIDOS EN EL SECTOR PRIVADO, SEGÚN CALIFICACIÓN DE LA HUELGA</a:t>
            </a:r>
          </a:p>
        </c:rich>
      </c:tx>
      <c:layout>
        <c:manualLayout>
          <c:xMode val="edge"/>
          <c:yMode val="edge"/>
          <c:x val="0.13418477580691948"/>
          <c:y val="5.1981642537083525E-2"/>
        </c:manualLayout>
      </c:layout>
      <c:overlay val="0"/>
    </c:title>
    <c:autoTitleDeleted val="0"/>
    <c:view3D>
      <c:rotX val="30"/>
      <c:rotY val="99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4070754482353E-2"/>
          <c:y val="0.3375610062197239"/>
          <c:w val="0.84731458824414307"/>
          <c:h val="0.61789402937876248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explosion val="0"/>
          </c:dPt>
          <c:dLbls>
            <c:dLbl>
              <c:idx val="0"/>
              <c:layout>
                <c:manualLayout>
                  <c:x val="2.7709676824730946E-2"/>
                  <c:y val="-0.312686336013037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730000067912311E-2"/>
                  <c:y val="-9.68742720841831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04-05'!$B$7:$B$8</c:f>
              <c:strCache>
                <c:ptCount val="2"/>
                <c:pt idx="0">
                  <c:v>PROCEDENTE</c:v>
                </c:pt>
                <c:pt idx="1">
                  <c:v>IMPROCEDENTE - ILEGALIDAD</c:v>
                </c:pt>
              </c:strCache>
            </c:strRef>
          </c:cat>
          <c:val>
            <c:numRef>
              <c:f>'Anexo 04-05'!$G$7:$G$8</c:f>
              <c:numCache>
                <c:formatCode>_(* #,##0_);_(* \(#,##0\);_(* "-"_);_(@_)</c:formatCode>
                <c:ptCount val="2"/>
                <c:pt idx="0">
                  <c:v>1856</c:v>
                </c:pt>
                <c:pt idx="1">
                  <c:v>54754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HORAS - HOMBRE PERDIDAS</a:t>
            </a:r>
            <a:r>
              <a:rPr lang="es-PE" sz="1000" baseline="0">
                <a:latin typeface="Arial" pitchFamily="34" charset="0"/>
                <a:cs typeface="Arial" pitchFamily="34" charset="0"/>
              </a:rPr>
              <a:t> EN EL SECTOR PRIVADO, SEGÚN CALIFICACIÓN DE LA HUELGA</a:t>
            </a:r>
            <a:endParaRPr lang="es-PE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8.6325417722150813E-2"/>
          <c:y val="6.705367540963509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349620843409507E-2"/>
          <c:y val="0.29460903502333141"/>
          <c:w val="0.82430972745329212"/>
          <c:h val="0.6129336955381953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</c:dPt>
          <c:dLbls>
            <c:dLbl>
              <c:idx val="0"/>
              <c:layout>
                <c:manualLayout>
                  <c:x val="0.10243507992562736"/>
                  <c:y val="8.84109421565915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9278523886171686"/>
                  <c:y val="-6.593018733017601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04-05'!$B$7:$B$8</c:f>
              <c:strCache>
                <c:ptCount val="2"/>
                <c:pt idx="0">
                  <c:v>PROCEDENTE</c:v>
                </c:pt>
                <c:pt idx="1">
                  <c:v>IMPROCEDENTE - ILEGALIDAD</c:v>
                </c:pt>
              </c:strCache>
            </c:strRef>
          </c:cat>
          <c:val>
            <c:numRef>
              <c:f>'Anexo 04-05'!$K$7:$K$8</c:f>
              <c:numCache>
                <c:formatCode>_(* #,##0_);_(* \(#,##0\);_(* "-"_);_(@_)</c:formatCode>
                <c:ptCount val="2"/>
                <c:pt idx="0">
                  <c:v>214392</c:v>
                </c:pt>
                <c:pt idx="1">
                  <c:v>2792102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HUELGAS EN EL SECTOR PRIVADO,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SEGÚN CALIFICACIÓN DE LA HUELGA</a:t>
            </a:r>
          </a:p>
        </c:rich>
      </c:tx>
      <c:layout>
        <c:manualLayout>
          <c:xMode val="edge"/>
          <c:yMode val="edge"/>
          <c:x val="0.20147168163317"/>
          <c:y val="7.2477515061237466E-2"/>
        </c:manualLayout>
      </c:layout>
      <c:overlay val="0"/>
    </c:title>
    <c:autoTitleDeleted val="0"/>
    <c:view3D>
      <c:rotX val="30"/>
      <c:rotY val="99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4070754482353E-2"/>
          <c:y val="0.3375610062197239"/>
          <c:w val="0.84731458824414307"/>
          <c:h val="0.61789402937876248"/>
        </c:manualLayout>
      </c:layout>
      <c:pie3DChart>
        <c:varyColors val="1"/>
        <c:ser>
          <c:idx val="0"/>
          <c:order val="0"/>
          <c:explosion val="22"/>
          <c:dPt>
            <c:idx val="0"/>
            <c:bubble3D val="0"/>
            <c:explosion val="0"/>
          </c:dPt>
          <c:dLbls>
            <c:dLbl>
              <c:idx val="0"/>
              <c:layout>
                <c:manualLayout>
                  <c:x val="2.7709676824730946E-2"/>
                  <c:y val="-0.312686336013037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730000067912311E-2"/>
                  <c:y val="-9.68742720841831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04-05'!$B$7:$B$8</c:f>
              <c:strCache>
                <c:ptCount val="2"/>
                <c:pt idx="0">
                  <c:v>PROCEDENTE</c:v>
                </c:pt>
                <c:pt idx="1">
                  <c:v>IMPROCEDENTE - ILEGALIDAD</c:v>
                </c:pt>
              </c:strCache>
            </c:strRef>
          </c:cat>
          <c:val>
            <c:numRef>
              <c:f>'Anexo 04-05'!$C$7:$C$8</c:f>
              <c:numCache>
                <c:formatCode>_(* #,##0_);_(* \(#,##0\);_(* "-"_);_(@_)</c:formatCode>
                <c:ptCount val="2"/>
                <c:pt idx="0">
                  <c:v>6</c:v>
                </c:pt>
                <c:pt idx="1">
                  <c:v>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HUELGAS EN EL SECTOR PRIVADO,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SEGÚN PLAZOS</a:t>
            </a:r>
          </a:p>
        </c:rich>
      </c:tx>
      <c:layout>
        <c:manualLayout>
          <c:xMode val="edge"/>
          <c:yMode val="edge"/>
          <c:x val="0.25720991177077157"/>
          <c:y val="7.6792261994588051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094822252584359E-2"/>
          <c:y val="0.32428154580401092"/>
          <c:w val="0.90582791530143703"/>
          <c:h val="0.6207631728129224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</c:dPt>
          <c:dPt>
            <c:idx val="1"/>
            <c:bubble3D val="0"/>
            <c:explosion val="17"/>
          </c:dPt>
          <c:dLbls>
            <c:dLbl>
              <c:idx val="0"/>
              <c:layout>
                <c:manualLayout>
                  <c:x val="-5.911612266870616E-2"/>
                  <c:y val="0.179820395817461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83321806087888E-2"/>
                  <c:y val="-0.124686858647455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04-05'!$B$18:$B$19</c:f>
              <c:strCache>
                <c:ptCount val="2"/>
                <c:pt idx="0">
                  <c:v>  DETERMINADO</c:v>
                </c:pt>
                <c:pt idx="1">
                  <c:v>  INDEFINIDO</c:v>
                </c:pt>
              </c:strCache>
            </c:strRef>
          </c:cat>
          <c:val>
            <c:numRef>
              <c:f>'Anexo 04-05'!$C$18:$C$19</c:f>
              <c:numCache>
                <c:formatCode>_(* #,##0_);_(* \(#,##0\);_(* "-"_);_(@_)</c:formatCode>
                <c:ptCount val="2"/>
                <c:pt idx="0">
                  <c:v>18</c:v>
                </c:pt>
                <c:pt idx="1">
                  <c:v>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TRABAJADORES</a:t>
            </a:r>
            <a:r>
              <a:rPr lang="es-PE" sz="1000" baseline="0">
                <a:latin typeface="Arial" pitchFamily="34" charset="0"/>
                <a:cs typeface="Arial" pitchFamily="34" charset="0"/>
              </a:rPr>
              <a:t> COMPRENDIDOS EN EL SECTOR PRIVADO, SEGÚN PLAZOS</a:t>
            </a:r>
            <a:endParaRPr lang="es-PE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5115276314738463"/>
          <c:y val="5.4784129684378284E-2"/>
        </c:manualLayout>
      </c:layout>
      <c:overlay val="0"/>
    </c:title>
    <c:autoTitleDeleted val="0"/>
    <c:view3D>
      <c:rotX val="30"/>
      <c:rotY val="4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88106795629848"/>
          <c:y val="0.27433047307312042"/>
          <c:w val="0.81897996378925586"/>
          <c:h val="0.692387727740958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</c:dPt>
          <c:dLbls>
            <c:dLbl>
              <c:idx val="0"/>
              <c:layout>
                <c:manualLayout>
                  <c:x val="-3.6455118110236218E-2"/>
                  <c:y val="0.19604961938028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58531894100108E-2"/>
                  <c:y val="-1.69318195735508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04-05'!$B$18:$B$19</c:f>
              <c:strCache>
                <c:ptCount val="2"/>
                <c:pt idx="0">
                  <c:v>  DETERMINADO</c:v>
                </c:pt>
                <c:pt idx="1">
                  <c:v>  INDEFINIDO</c:v>
                </c:pt>
              </c:strCache>
            </c:strRef>
          </c:cat>
          <c:val>
            <c:numRef>
              <c:f>'Anexo 04-05'!$G$18:$G$19</c:f>
              <c:numCache>
                <c:formatCode>_(* #,##0_);_(* \(#,##0\);_(* "-"_);_(@_)</c:formatCode>
                <c:ptCount val="2"/>
                <c:pt idx="0">
                  <c:v>21185</c:v>
                </c:pt>
                <c:pt idx="1">
                  <c:v>35425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100"/>
              <a:t>HORAS</a:t>
            </a:r>
            <a:r>
              <a:rPr lang="es-PE" sz="1100" baseline="0"/>
              <a:t> - HOMBRE PERDIDAS EN EL SECTOR PRIVADO, </a:t>
            </a:r>
          </a:p>
          <a:p>
            <a:pPr>
              <a:defRPr/>
            </a:pPr>
            <a:r>
              <a:rPr lang="es-PE" sz="1100" baseline="0"/>
              <a:t>SEGÚN  PLAZOS</a:t>
            </a:r>
            <a:endParaRPr lang="es-PE" sz="1100"/>
          </a:p>
        </c:rich>
      </c:tx>
      <c:layout>
        <c:manualLayout>
          <c:xMode val="edge"/>
          <c:yMode val="edge"/>
          <c:x val="0.17435025896187539"/>
          <c:y val="4.587368049956799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718780938808912E-2"/>
          <c:y val="0.30322213842148299"/>
          <c:w val="0.81370671638009273"/>
          <c:h val="0.6350347773067598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48771784012392"/>
                  <c:y val="5.0739735214459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7906843982427909"/>
                  <c:y val="-5.601919457771851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04-05'!$B$18:$B$19</c:f>
              <c:strCache>
                <c:ptCount val="2"/>
                <c:pt idx="0">
                  <c:v>  DETERMINADO</c:v>
                </c:pt>
                <c:pt idx="1">
                  <c:v>  INDEFINIDO</c:v>
                </c:pt>
              </c:strCache>
            </c:strRef>
          </c:cat>
          <c:val>
            <c:numRef>
              <c:f>'Anexo 04-05'!$K$18:$K$19</c:f>
              <c:numCache>
                <c:formatCode>_(* #,##0_);_(* \(#,##0\);_(* "-"_);_(@_)</c:formatCode>
                <c:ptCount val="2"/>
                <c:pt idx="0">
                  <c:v>286956</c:v>
                </c:pt>
                <c:pt idx="1">
                  <c:v>2719538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HUELGAS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EN EL SECTOR PRIVADO,  SEGÚN ACTIVIDAD ECONÓMICA</a:t>
            </a:r>
            <a:endParaRPr lang="en-US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340932661944561"/>
          <c:y val="4.220948459396860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04744748937262"/>
          <c:y val="0.3185356206224505"/>
          <c:w val="0.58364017105338917"/>
          <c:h val="0.4670411003860449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3.1421121336009251E-2"/>
                  <c:y val="-6.42674652203160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8243698463374497E-2"/>
                  <c:y val="3.3039129357239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082610280859826E-2"/>
                  <c:y val="0.129917152343067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252910417644853E-2"/>
                  <c:y val="8.49128523509478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950552840442327E-2"/>
                  <c:y val="-5.9283071964622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11245018326186E-2"/>
                  <c:y val="-0.107329345133471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056907156829068"/>
                  <c:y val="-0.130722067551021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06'!$Y$9:$Y$14</c:f>
              <c:strCache>
                <c:ptCount val="6"/>
                <c:pt idx="0">
                  <c:v>EXPLOTACIÓN DE MINAS Y CANTERAS</c:v>
                </c:pt>
                <c:pt idx="1">
                  <c:v>ADMINISTRACIÓN PÚBLICA Y DEFENSA</c:v>
                </c:pt>
                <c:pt idx="2">
                  <c:v>INDUSTRIAS MANUFACTURERAS</c:v>
                </c:pt>
                <c:pt idx="3">
                  <c:v>INTERMEDIACIÓN FINANCIERA,  AFP</c:v>
                </c:pt>
                <c:pt idx="4">
                  <c:v>ENSEÑANZA</c:v>
                </c:pt>
                <c:pt idx="5">
                  <c:v>OTROS</c:v>
                </c:pt>
              </c:strCache>
            </c:strRef>
          </c:cat>
          <c:val>
            <c:numRef>
              <c:f>'Anexo 06'!$Z$9:$Z$14</c:f>
              <c:numCache>
                <c:formatCode>_(* #,##0_);_(* \(#,##0\);_(* "-"_);_(@_)</c:formatCode>
                <c:ptCount val="6"/>
                <c:pt idx="0">
                  <c:v>14</c:v>
                </c:pt>
                <c:pt idx="1">
                  <c:v>12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TRABAJADORES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COMPRENDIDOS EN EL SECTOR PRIVADO,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SEGÚN ACTIVIDAD ECONÓMICA</a:t>
            </a:r>
          </a:p>
        </c:rich>
      </c:tx>
      <c:layout>
        <c:manualLayout>
          <c:xMode val="edge"/>
          <c:yMode val="edge"/>
          <c:x val="0.11766128738318531"/>
          <c:y val="3.44703247213375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0814977462676"/>
          <c:y val="0.35285100700639671"/>
          <c:w val="0.60945385785305073"/>
          <c:h val="0.5207683287538099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4"/>
          </c:dPt>
          <c:dLbls>
            <c:dLbl>
              <c:idx val="0"/>
              <c:layout>
                <c:manualLayout>
                  <c:x val="4.9939266912786759E-2"/>
                  <c:y val="3.0689169862893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37216531885037E-3"/>
                  <c:y val="0.133234937223840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720179744259134E-2"/>
                  <c:y val="5.50893496937069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5742698027829413"/>
                  <c:y val="-2.17999962884452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8536583854052895E-2"/>
                  <c:y val="-0.100832465807302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812811703964329E-2"/>
                  <c:y val="-0.157176859773271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769771237597976"/>
                  <c:y val="-6.66879582198665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6843802906285457"/>
                  <c:y val="-4.65617358982240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06'!$AA$9:$AA$14</c:f>
              <c:strCache>
                <c:ptCount val="6"/>
                <c:pt idx="0">
                  <c:v>ADMINISTRACIÓN PÚBLICA Y DEFENSA</c:v>
                </c:pt>
                <c:pt idx="1">
                  <c:v>SERVICIOS SOCIALES Y DE SALUD</c:v>
                </c:pt>
                <c:pt idx="2">
                  <c:v>EXPLOTACIÓN DE MINAS Y CANTERAS</c:v>
                </c:pt>
                <c:pt idx="3">
                  <c:v>INDUSTRIAS MANUFACTURERAS</c:v>
                </c:pt>
                <c:pt idx="4">
                  <c:v>ENSEÑANZA</c:v>
                </c:pt>
                <c:pt idx="5">
                  <c:v>OTROS</c:v>
                </c:pt>
              </c:strCache>
            </c:strRef>
          </c:cat>
          <c:val>
            <c:numRef>
              <c:f>'Anexo 06'!$AB$9:$AB$14</c:f>
              <c:numCache>
                <c:formatCode>_(* #,##0_);_(* \(#,##0\);_(* "-"_);_(@_)</c:formatCode>
                <c:ptCount val="6"/>
                <c:pt idx="0">
                  <c:v>35105</c:v>
                </c:pt>
                <c:pt idx="1">
                  <c:v>9154</c:v>
                </c:pt>
                <c:pt idx="2">
                  <c:v>8643</c:v>
                </c:pt>
                <c:pt idx="3">
                  <c:v>1794</c:v>
                </c:pt>
                <c:pt idx="4">
                  <c:v>916</c:v>
                </c:pt>
                <c:pt idx="5">
                  <c:v>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HORAS - HOMBRE PERDIDAS EN EL SECTOR PRIVADO,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SEGÚN 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ACTIVIDAD ECONÓMICA</a:t>
            </a:r>
            <a:endParaRPr lang="en-US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7780021140131239"/>
          <c:y val="3.2051112812524749E-2"/>
        </c:manualLayout>
      </c:layout>
      <c:overlay val="0"/>
    </c:title>
    <c:autoTitleDeleted val="0"/>
    <c:view3D>
      <c:rotX val="30"/>
      <c:rotY val="2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60324921829009"/>
          <c:y val="0.29107238477040726"/>
          <c:w val="0.59814466339532713"/>
          <c:h val="0.5214990762948627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</c:dPt>
          <c:dLbls>
            <c:dLbl>
              <c:idx val="0"/>
              <c:layout>
                <c:manualLayout>
                  <c:x val="-8.6821196788263458E-2"/>
                  <c:y val="-0.126450905349846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741407878632218E-2"/>
                  <c:y val="0.1328264623503503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476123495702196"/>
                  <c:y val="6.12948949009378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4563291801951918E-2"/>
                  <c:y val="6.82266663480512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483589669685944"/>
                  <c:y val="-2.86442579426416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6767091543700705"/>
                  <c:y val="-0.129289202585312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7945382060594953"/>
                  <c:y val="-0.170022713924037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'Anexo 06'!$AC$9:$AC$14</c:f>
              <c:strCache>
                <c:ptCount val="6"/>
                <c:pt idx="0">
                  <c:v>ADMINISTRACIÓN PÚBLICA Y DEFENSA</c:v>
                </c:pt>
                <c:pt idx="1">
                  <c:v>EXPLOTACIÓN DE MINAS Y CANTERAS</c:v>
                </c:pt>
                <c:pt idx="2">
                  <c:v>INDUSTRIAS MANUFACTURERAS</c:v>
                </c:pt>
                <c:pt idx="3">
                  <c:v>SERVICIOS SOCIALES Y DE SALUD</c:v>
                </c:pt>
                <c:pt idx="4">
                  <c:v>ENSEÑANZA</c:v>
                </c:pt>
                <c:pt idx="5">
                  <c:v>OTROS</c:v>
                </c:pt>
              </c:strCache>
            </c:strRef>
          </c:cat>
          <c:val>
            <c:numRef>
              <c:f>'Anexo 06'!$AD$9:$AD$14</c:f>
              <c:numCache>
                <c:formatCode>_(* #,##0_);_(* \(#,##0\);_(* "-"_);_(@_)</c:formatCode>
                <c:ptCount val="6"/>
                <c:pt idx="0">
                  <c:v>1843538</c:v>
                </c:pt>
                <c:pt idx="1">
                  <c:v>991464</c:v>
                </c:pt>
                <c:pt idx="2">
                  <c:v>89880</c:v>
                </c:pt>
                <c:pt idx="3">
                  <c:v>54924</c:v>
                </c:pt>
                <c:pt idx="4">
                  <c:v>9088</c:v>
                </c:pt>
                <c:pt idx="5">
                  <c:v>17600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ctr">
              <a:defRPr sz="1000"/>
            </a:pPr>
            <a:r>
              <a:rPr lang="es-PE" sz="1000" b="1" i="0" baseline="0">
                <a:effectLst/>
              </a:rPr>
              <a:t>HUELGAS EN EL SECTOR PRIVADO, </a:t>
            </a:r>
          </a:p>
          <a:p>
            <a:pPr algn="ctr">
              <a:defRPr sz="1000"/>
            </a:pPr>
            <a:r>
              <a:rPr lang="es-PE" sz="1000" b="1" i="0" baseline="0">
                <a:effectLst/>
              </a:rPr>
              <a:t>SEGÚN ORGANIZACIÓN SINDICAL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27893744531933506"/>
          <c:y val="3.240740740740740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1086694644736621E-2"/>
          <c:y val="0.20762184637967429"/>
          <c:w val="0.86699410919547337"/>
          <c:h val="0.690747425155935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'Anexo 07-08'!$C$18:$F$18</c:f>
              <c:strCache>
                <c:ptCount val="1"/>
                <c:pt idx="0">
                  <c:v>HUELGAS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8.3332406978539452E-3"/>
                  <c:y val="-1.804850856433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745005403736299E-2"/>
                  <c:y val="-3.1584889987589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019268179712772E-2"/>
                  <c:y val="-3.1584889987589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385579743708506E-2"/>
                  <c:y val="-3.1584889987589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660089547630075E-2"/>
                  <c:y val="-2.7072762846505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111111111111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44444444444444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07-08'!$P$22:$P$25</c:f>
              <c:strCache>
                <c:ptCount val="4"/>
                <c:pt idx="0">
                  <c:v>SINDICATO DE EMPLEADOS</c:v>
                </c:pt>
                <c:pt idx="1">
                  <c:v>SINDICATO DE OBREROS</c:v>
                </c:pt>
                <c:pt idx="2">
                  <c:v>SINDICATO ÚNICO </c:v>
                </c:pt>
                <c:pt idx="3">
                  <c:v>FEDERACIÓN</c:v>
                </c:pt>
              </c:strCache>
            </c:strRef>
          </c:cat>
          <c:val>
            <c:numRef>
              <c:f>'Anexo 07-08'!$Q$22:$Q$25</c:f>
              <c:numCache>
                <c:formatCode>_-* #,##0\ _P_t_s_-;\-* #,##0\ _P_t_s_-;_-* "-"\ _P_t_s_-;_-@_-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gapDepth val="111"/>
        <c:shape val="box"/>
        <c:axId val="374425248"/>
        <c:axId val="374423288"/>
        <c:axId val="0"/>
      </c:bar3DChart>
      <c:catAx>
        <c:axId val="37442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3288"/>
        <c:crosses val="autoZero"/>
        <c:auto val="1"/>
        <c:lblAlgn val="ctr"/>
        <c:lblOffset val="100"/>
        <c:noMultiLvlLbl val="0"/>
      </c:catAx>
      <c:valAx>
        <c:axId val="37442328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52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200"/>
              <a:t>TRABAJADORES  COMPRENDIDOS</a:t>
            </a:r>
          </a:p>
        </c:rich>
      </c:tx>
      <c:layout>
        <c:manualLayout>
          <c:xMode val="edge"/>
          <c:yMode val="edge"/>
          <c:x val="0.26758448333251483"/>
          <c:y val="5.3422283433542057E-2"/>
        </c:manualLayout>
      </c:layout>
      <c:overlay val="1"/>
    </c:title>
    <c:autoTitleDeleted val="0"/>
    <c:view3D>
      <c:rotX val="20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0247944687847871"/>
          <c:y val="0.15627162396266323"/>
          <c:w val="0.84627984045187177"/>
          <c:h val="0.69137669327775908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dLbl>
              <c:idx val="1"/>
              <c:layout>
                <c:manualLayout>
                  <c:x val="-1.65860400829302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096744932951885E-2"/>
                  <c:y val="-1.5819690407413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21706483177489E-2"/>
                  <c:y val="-4.739595854659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393797464098935E-3"/>
                  <c:y val="1.0420234920326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4228637816840682E-3"/>
                  <c:y val="-2.05880191380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858046959771131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386729553042126E-2"/>
                  <c:y val="-1.588280308305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350380096751902E-2"/>
                  <c:y val="-2.0840341650325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186672133612371E-3"/>
                  <c:y val="-1.035753745965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96669879322261E-2"/>
                  <c:y val="-4.7143507844033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7130546497260095E-3"/>
                  <c:y val="1.563035238048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7643412966354979E-3"/>
                  <c:y val="-4.8945540819576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350380096751902E-2"/>
                  <c:y val="-1.042017082516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8336133836770837E-3"/>
                  <c:y val="5.2101174601632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1629777501773153E-3"/>
                  <c:y val="-1.0546460271608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_(* #,##0_);_(* \(#,##0\);_(* &quot;-&quot;_);_(@_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'Anexo 01'!$J$16:$J$31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'Anexo 01'!$M$16:$M$31</c:f>
              <c:numCache>
                <c:formatCode>_ * #,##0_ ;_ * \-#,##0_ ;_ * "-"_ ;_ @_ </c:formatCode>
                <c:ptCount val="16"/>
                <c:pt idx="0">
                  <c:v>22925</c:v>
                </c:pt>
                <c:pt idx="1">
                  <c:v>37323</c:v>
                </c:pt>
                <c:pt idx="2">
                  <c:v>29273</c:v>
                </c:pt>
                <c:pt idx="3">
                  <c:v>19022</c:v>
                </c:pt>
                <c:pt idx="4">
                  <c:v>19565</c:v>
                </c:pt>
                <c:pt idx="5">
                  <c:v>48096</c:v>
                </c:pt>
                <c:pt idx="6">
                  <c:v>34011</c:v>
                </c:pt>
                <c:pt idx="7">
                  <c:v>36114</c:v>
                </c:pt>
                <c:pt idx="8">
                  <c:v>30606</c:v>
                </c:pt>
                <c:pt idx="9">
                  <c:v>26770</c:v>
                </c:pt>
                <c:pt idx="10">
                  <c:v>25845</c:v>
                </c:pt>
                <c:pt idx="11">
                  <c:v>26736</c:v>
                </c:pt>
                <c:pt idx="12">
                  <c:v>40681</c:v>
                </c:pt>
                <c:pt idx="13">
                  <c:v>32066</c:v>
                </c:pt>
                <c:pt idx="14">
                  <c:v>20463</c:v>
                </c:pt>
                <c:pt idx="15">
                  <c:v>56610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gapDepth val="74"/>
        <c:shape val="box"/>
        <c:axId val="346600336"/>
        <c:axId val="346596808"/>
        <c:axId val="0"/>
      </c:bar3DChart>
      <c:catAx>
        <c:axId val="346600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+mn-lt"/>
                <a:cs typeface="Arial" pitchFamily="34" charset="0"/>
              </a:defRPr>
            </a:pPr>
            <a:endParaRPr lang="es-US"/>
          </a:p>
        </c:txPr>
        <c:crossAx val="346596808"/>
        <c:crosses val="autoZero"/>
        <c:auto val="1"/>
        <c:lblAlgn val="ctr"/>
        <c:lblOffset val="100"/>
        <c:noMultiLvlLbl val="0"/>
      </c:catAx>
      <c:valAx>
        <c:axId val="3465968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1">
                <a:latin typeface="+mn-lt"/>
                <a:cs typeface="Arial" pitchFamily="34" charset="0"/>
              </a:defRPr>
            </a:pPr>
            <a:endParaRPr lang="es-US"/>
          </a:p>
        </c:txPr>
        <c:crossAx val="3466003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TRABAJADORES COMPRENDIDOS EN EL SECTOR PRIVADO,</a:t>
            </a:r>
          </a:p>
          <a:p>
            <a:pPr>
              <a:defRPr sz="1000"/>
            </a:pPr>
            <a:r>
              <a:rPr lang="en-US" sz="1000"/>
              <a:t>SEGÚN ORGANIZACIÓN SINDICAL</a:t>
            </a:r>
          </a:p>
        </c:rich>
      </c:tx>
      <c:layout>
        <c:manualLayout>
          <c:xMode val="edge"/>
          <c:yMode val="edge"/>
          <c:x val="0.14186040133131589"/>
          <c:y val="3.714873240919767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3.0410288560332968E-2"/>
                  <c:y val="-2.806857966847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774083337306522E-2"/>
                  <c:y val="-5.628531727651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87430123817984E-2"/>
                  <c:y val="-3.7424772891301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410288560332968E-2"/>
                  <c:y val="-2.1831363089302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881145185727076E-2"/>
                  <c:y val="-2.806857966847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058286749212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29371506190899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07-08'!$S$22:$S$25</c:f>
              <c:strCache>
                <c:ptCount val="4"/>
                <c:pt idx="0">
                  <c:v>SINDICATO DE EMPLEADOS</c:v>
                </c:pt>
                <c:pt idx="1">
                  <c:v>SINDICATO DE OBREROS</c:v>
                </c:pt>
                <c:pt idx="2">
                  <c:v>SINDICATO ÚNICO </c:v>
                </c:pt>
                <c:pt idx="3">
                  <c:v>FEDERACIÓN</c:v>
                </c:pt>
              </c:strCache>
            </c:strRef>
          </c:cat>
          <c:val>
            <c:numRef>
              <c:f>'Anexo 07-08'!$T$22:$T$25</c:f>
              <c:numCache>
                <c:formatCode>_-* #,##0\ _P_t_s_-;\-* #,##0\ _P_t_s_-;_-* "-"\ _P_t_s_-;_-@_-</c:formatCode>
                <c:ptCount val="4"/>
                <c:pt idx="0">
                  <c:v>13823</c:v>
                </c:pt>
                <c:pt idx="1">
                  <c:v>4995</c:v>
                </c:pt>
                <c:pt idx="2">
                  <c:v>2120</c:v>
                </c:pt>
                <c:pt idx="3">
                  <c:v>35672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69"/>
        <c:shape val="box"/>
        <c:axId val="374425640"/>
        <c:axId val="374419760"/>
        <c:axId val="0"/>
      </c:bar3DChart>
      <c:catAx>
        <c:axId val="37442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19760"/>
        <c:crosses val="autoZero"/>
        <c:auto val="1"/>
        <c:lblAlgn val="l"/>
        <c:lblOffset val="100"/>
        <c:noMultiLvlLbl val="0"/>
      </c:catAx>
      <c:valAx>
        <c:axId val="3744197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es-US"/>
          </a:p>
        </c:txPr>
        <c:crossAx val="37442564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HORAS - HOMBRE PERDIDAS EN EL SECTOR PRIVADO, </a:t>
            </a:r>
          </a:p>
          <a:p>
            <a:pPr>
              <a:defRPr sz="1000"/>
            </a:pPr>
            <a:r>
              <a:rPr lang="en-US" sz="1000"/>
              <a:t>SEGÚN ORGANIZACIÓN SINDICAL</a:t>
            </a:r>
          </a:p>
        </c:rich>
      </c:tx>
      <c:layout>
        <c:manualLayout>
          <c:xMode val="edge"/>
          <c:yMode val="edge"/>
          <c:x val="0.20157885293422739"/>
          <c:y val="3.256737123066564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9.9836706901274566E-2"/>
          <c:y val="0.24675115560431454"/>
          <c:w val="0.89461900586537713"/>
          <c:h val="0.60568746929973671"/>
        </c:manualLayout>
      </c:layout>
      <c:bar3DChart>
        <c:barDir val="col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1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1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3"/>
            <c:invertIfNegative val="1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2.0209496270790984E-2"/>
                  <c:y val="-4.7940267182055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454995856434425E-2"/>
                  <c:y val="-4.4252554321897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209496270790984E-2"/>
                  <c:y val="-4.4252554321897841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es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945995027721312E-2"/>
                  <c:y val="-3.3189415741423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0049544207787E-2"/>
                  <c:y val="-4.7940267182055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07-08'!$V$22:$V$25</c:f>
              <c:strCache>
                <c:ptCount val="4"/>
                <c:pt idx="0">
                  <c:v>SINDICATO DE EMPLEADOS</c:v>
                </c:pt>
                <c:pt idx="1">
                  <c:v>SINDICATO DE OBREROS</c:v>
                </c:pt>
                <c:pt idx="2">
                  <c:v>SINDICATO ÚNICO </c:v>
                </c:pt>
                <c:pt idx="3">
                  <c:v>FEDERACIÓN</c:v>
                </c:pt>
              </c:strCache>
            </c:strRef>
          </c:cat>
          <c:val>
            <c:numRef>
              <c:f>'Anexo 07-08'!$W$22:$W$25</c:f>
              <c:numCache>
                <c:formatCode>_-* #,##0\ _P_t_s_-;\-* #,##0\ _P_t_s_-;_-* "-"\ _P_t_s_-;_-@_-</c:formatCode>
                <c:ptCount val="4"/>
                <c:pt idx="0">
                  <c:v>561460</c:v>
                </c:pt>
                <c:pt idx="1">
                  <c:v>549448</c:v>
                </c:pt>
                <c:pt idx="2">
                  <c:v>49680</c:v>
                </c:pt>
                <c:pt idx="3">
                  <c:v>1845906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gapDepth val="107"/>
        <c:shape val="box"/>
        <c:axId val="374421328"/>
        <c:axId val="374424072"/>
        <c:axId val="0"/>
      </c:bar3DChart>
      <c:catAx>
        <c:axId val="37442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4072"/>
        <c:crosses val="autoZero"/>
        <c:auto val="1"/>
        <c:lblAlgn val="ctr"/>
        <c:lblOffset val="100"/>
        <c:noMultiLvlLbl val="0"/>
      </c:catAx>
      <c:valAx>
        <c:axId val="374424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13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HUELGAS EN EL SECTOR PRIVADO,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SEGÚN DIRECCIONES REGIONALES </a:t>
            </a:r>
          </a:p>
        </c:rich>
      </c:tx>
      <c:layout>
        <c:manualLayout>
          <c:xMode val="edge"/>
          <c:yMode val="edge"/>
          <c:x val="0.3538326744823132"/>
          <c:y val="7.7090701199244827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0658447247733595"/>
          <c:y val="0.12124691577222935"/>
          <c:w val="0.87723185015093363"/>
          <c:h val="0.69162566038026729"/>
        </c:manualLayout>
      </c:layout>
      <c:line3DChart>
        <c:grouping val="standard"/>
        <c:varyColors val="0"/>
        <c:ser>
          <c:idx val="0"/>
          <c:order val="0"/>
          <c:tx>
            <c:strRef>
              <c:f>'Anexo 10'!$M$8</c:f>
              <c:strCache>
                <c:ptCount val="1"/>
                <c:pt idx="0">
                  <c:v> 25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dLbls>
            <c:dLbl>
              <c:idx val="0"/>
              <c:layout>
                <c:manualLayout>
                  <c:x val="8.3700439947965999E-3"/>
                  <c:y val="-1.801443992113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740087989593202E-3"/>
                  <c:y val="-3.60288798422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220263968779608E-3"/>
                  <c:y val="-3.9631767826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98097086288149E-3"/>
                  <c:y val="-4.1642961184898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534847702406428E-2"/>
                  <c:y val="-5.60545679192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005102253477003E-2"/>
                  <c:y val="-6.929427288822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980961280387367E-2"/>
                  <c:y val="-5.651696049494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762150240325451E-2"/>
                  <c:y val="-4.413798690178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013998435545816E-2"/>
                  <c:y val="-5.629129891580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14023351100052E-3"/>
                  <c:y val="-4.8332711731528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851218680880042E-2"/>
                  <c:y val="-5.178504828378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851218680880151E-2"/>
                  <c:y val="-5.178504828378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10'!$L$8:$L$14</c:f>
              <c:strCache>
                <c:ptCount val="7"/>
                <c:pt idx="0">
                  <c:v>LIMA METROPOLITANA</c:v>
                </c:pt>
                <c:pt idx="1">
                  <c:v>AREQUIPA</c:v>
                </c:pt>
                <c:pt idx="2">
                  <c:v>CUSCO</c:v>
                </c:pt>
                <c:pt idx="3">
                  <c:v>LA OROYA</c:v>
                </c:pt>
                <c:pt idx="4">
                  <c:v>CERRO DE PASCO </c:v>
                </c:pt>
                <c:pt idx="5">
                  <c:v>PIURA</c:v>
                </c:pt>
                <c:pt idx="6">
                  <c:v>OTROS</c:v>
                </c:pt>
              </c:strCache>
            </c:strRef>
          </c:cat>
          <c:val>
            <c:numRef>
              <c:f>'Anexo 10'!$M$8:$M$14</c:f>
              <c:numCache>
                <c:formatCode>_ * #,##0_ ;_ * \-#,##0_ ;_ * "-"_ ;_ @_ </c:formatCode>
                <c:ptCount val="7"/>
                <c:pt idx="0">
                  <c:v>25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4426032"/>
        <c:axId val="374426424"/>
        <c:axId val="375176520"/>
      </c:line3DChart>
      <c:catAx>
        <c:axId val="37442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900000" vert="horz" anchor="ctr" anchorCtr="1"/>
          <a:lstStyle/>
          <a:p>
            <a:pPr>
              <a:defRPr sz="6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6424"/>
        <c:crosses val="autoZero"/>
        <c:auto val="1"/>
        <c:lblAlgn val="ctr"/>
        <c:lblOffset val="100"/>
        <c:tickMarkSkip val="2"/>
        <c:noMultiLvlLbl val="0"/>
      </c:catAx>
      <c:valAx>
        <c:axId val="374426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6032"/>
        <c:crosses val="autoZero"/>
        <c:crossBetween val="between"/>
      </c:valAx>
      <c:serAx>
        <c:axId val="375176520"/>
        <c:scaling>
          <c:orientation val="minMax"/>
        </c:scaling>
        <c:delete val="1"/>
        <c:axPos val="b"/>
        <c:majorTickMark val="out"/>
        <c:minorTickMark val="none"/>
        <c:tickLblPos val="nextTo"/>
        <c:crossAx val="374426424"/>
        <c:crosses val="autoZero"/>
      </c:serAx>
    </c:plotArea>
    <c:plotVisOnly val="1"/>
    <c:dispBlanksAs val="zero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TRABAJADORES</a:t>
            </a:r>
            <a:r>
              <a:rPr lang="en-US" sz="900" baseline="0">
                <a:latin typeface="Arial" pitchFamily="34" charset="0"/>
                <a:cs typeface="Arial" pitchFamily="34" charset="0"/>
              </a:rPr>
              <a:t> COMPRENDIDOS EN EL SECTOR PRIVADO,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 baseline="0">
                <a:latin typeface="Arial" pitchFamily="34" charset="0"/>
                <a:cs typeface="Arial" pitchFamily="34" charset="0"/>
              </a:rPr>
              <a:t>SEGÚN DIRECCIONES REGIONALES</a:t>
            </a:r>
            <a:endParaRPr lang="en-US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751414150252458"/>
          <c:y val="5.7322818527345831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5.4551135423005985E-2"/>
          <c:y val="0.18804839198952514"/>
          <c:w val="0.90173792455091406"/>
          <c:h val="0.51808807670695289"/>
        </c:manualLayout>
      </c:layout>
      <c:line3DChart>
        <c:grouping val="standard"/>
        <c:varyColors val="0"/>
        <c:ser>
          <c:idx val="0"/>
          <c:order val="0"/>
          <c:tx>
            <c:strRef>
              <c:f>'Anexo 10'!$P$5</c:f>
              <c:strCache>
                <c:ptCount val="1"/>
                <c:pt idx="0">
                  <c:v>TC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dLbls>
            <c:dLbl>
              <c:idx val="0"/>
              <c:layout>
                <c:manualLayout>
                  <c:x val="-3.1306882386698667E-2"/>
                  <c:y val="-2.9151822956289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77260252554138E-2"/>
                  <c:y val="-5.5131230608021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252047362699323E-4"/>
                  <c:y val="-5.2200972274899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5610581814190734E-4"/>
                  <c:y val="-4.6098419353739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458370836920149E-3"/>
                  <c:y val="-5.378153542082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9998946247305733E-3"/>
                  <c:y val="-5.5160985840464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809978851396699E-2"/>
                  <c:y val="-4.9645963724124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72535719477045E-2"/>
                  <c:y val="-5.3214535026477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287346936301467E-2"/>
                  <c:y val="-6.52452100633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411479703079536E-2"/>
                  <c:y val="-7.0952713368636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411479703079536E-2"/>
                  <c:y val="-6.3857442031772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10'!$O$8:$O$14</c:f>
              <c:strCache>
                <c:ptCount val="7"/>
                <c:pt idx="0">
                  <c:v>LIMA METROPOLITANA</c:v>
                </c:pt>
                <c:pt idx="1">
                  <c:v>MOQUEGUA</c:v>
                </c:pt>
                <c:pt idx="2">
                  <c:v>AREQUIPA</c:v>
                </c:pt>
                <c:pt idx="3">
                  <c:v>ICA</c:v>
                </c:pt>
                <c:pt idx="4">
                  <c:v>CUSCO</c:v>
                </c:pt>
                <c:pt idx="5">
                  <c:v>CHICLAYO</c:v>
                </c:pt>
                <c:pt idx="6">
                  <c:v>OTROS</c:v>
                </c:pt>
              </c:strCache>
            </c:strRef>
          </c:cat>
          <c:val>
            <c:numRef>
              <c:f>'Anexo 10'!$P$8:$P$14</c:f>
              <c:numCache>
                <c:formatCode>_ * #,##0_ ;_ * \-#,##0_ ;_ * "-"_ ;_ @_ </c:formatCode>
                <c:ptCount val="7"/>
                <c:pt idx="0">
                  <c:v>47950</c:v>
                </c:pt>
                <c:pt idx="1">
                  <c:v>3000</c:v>
                </c:pt>
                <c:pt idx="2">
                  <c:v>1310</c:v>
                </c:pt>
                <c:pt idx="3">
                  <c:v>930</c:v>
                </c:pt>
                <c:pt idx="4">
                  <c:v>685</c:v>
                </c:pt>
                <c:pt idx="5">
                  <c:v>672</c:v>
                </c:pt>
                <c:pt idx="6">
                  <c:v>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19368"/>
        <c:axId val="374420152"/>
        <c:axId val="375171856"/>
      </c:line3DChart>
      <c:catAx>
        <c:axId val="374419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0152"/>
        <c:crosses val="autoZero"/>
        <c:auto val="1"/>
        <c:lblAlgn val="ctr"/>
        <c:lblOffset val="100"/>
        <c:noMultiLvlLbl val="0"/>
      </c:catAx>
      <c:valAx>
        <c:axId val="374420152"/>
        <c:scaling>
          <c:orientation val="minMax"/>
        </c:scaling>
        <c:delete val="0"/>
        <c:axPos val="l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+mn-lt"/>
                <a:cs typeface="Arial" pitchFamily="34" charset="0"/>
              </a:defRPr>
            </a:pPr>
            <a:endParaRPr lang="es-US"/>
          </a:p>
        </c:txPr>
        <c:crossAx val="374419368"/>
        <c:crosses val="autoZero"/>
        <c:crossBetween val="between"/>
      </c:valAx>
      <c:serAx>
        <c:axId val="37517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74420152"/>
        <c:crosses val="autoZero"/>
      </c:ser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>
                <a:latin typeface="Arial" pitchFamily="34" charset="0"/>
                <a:cs typeface="Arial" pitchFamily="34" charset="0"/>
              </a:rPr>
              <a:t>HORAS</a:t>
            </a:r>
            <a:r>
              <a:rPr lang="es-PE" sz="900" baseline="0">
                <a:latin typeface="Arial" pitchFamily="34" charset="0"/>
                <a:cs typeface="Arial" pitchFamily="34" charset="0"/>
              </a:rPr>
              <a:t> - HOMBRE PERDIDAS EN EL SECTOR PRIVADO,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 baseline="0">
                <a:latin typeface="Arial" pitchFamily="34" charset="0"/>
                <a:cs typeface="Arial" pitchFamily="34" charset="0"/>
              </a:rPr>
              <a:t>SEGÚN DIRECCIONES REGIONALES</a:t>
            </a:r>
            <a:endParaRPr lang="es-PE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6998319219567759"/>
          <c:y val="5.2375388173653267E-2"/>
        </c:manualLayout>
      </c:layout>
      <c:overlay val="1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8528522403357E-2"/>
          <c:y val="0.15278033143594771"/>
          <c:w val="0.90916565880106559"/>
          <c:h val="0.681093074183171"/>
        </c:manualLayout>
      </c:layout>
      <c:line3D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2307221848923415E-2"/>
                  <c:y val="-4.880214570640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821668758754359E-3"/>
                  <c:y val="-2.883327359339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009477104550634E-3"/>
                  <c:y val="-4.397509187497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873029775097936E-3"/>
                  <c:y val="-3.9699805908370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13461451308206E-3"/>
                  <c:y val="-3.2018802017513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960756229098883E-4"/>
                  <c:y val="-6.387155949393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995724961621813E-2"/>
                  <c:y val="-5.476847116961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735058998248036E-3"/>
                  <c:y val="-4.2412467929745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14541298773626E-2"/>
                  <c:y val="-4.2412467929745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3675294991240184E-3"/>
                  <c:y val="-5.301558491218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155576697722446E-2"/>
                  <c:y val="-6.008432956713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35058998248037E-2"/>
                  <c:y val="-3.534372327478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10'!$R$8:$R$14</c:f>
              <c:strCache>
                <c:ptCount val="7"/>
                <c:pt idx="0">
                  <c:v>LIMA METROPOLITANA</c:v>
                </c:pt>
                <c:pt idx="1">
                  <c:v>MOQUEGUA</c:v>
                </c:pt>
                <c:pt idx="2">
                  <c:v>AREQUIPA</c:v>
                </c:pt>
                <c:pt idx="3">
                  <c:v>ICA</c:v>
                </c:pt>
                <c:pt idx="4">
                  <c:v>HUANCAVELICA</c:v>
                </c:pt>
                <c:pt idx="5">
                  <c:v>CERRO DE PASCO </c:v>
                </c:pt>
                <c:pt idx="6">
                  <c:v>OTROS</c:v>
                </c:pt>
              </c:strCache>
            </c:strRef>
          </c:cat>
          <c:val>
            <c:numRef>
              <c:f>'Anexo 10'!$S$8:$S$14</c:f>
              <c:numCache>
                <c:formatCode>_ * #,##0_ ;_ * \-#,##0_ ;_ * "-"_ ;_ @_ </c:formatCode>
                <c:ptCount val="7"/>
                <c:pt idx="0">
                  <c:v>2022846</c:v>
                </c:pt>
                <c:pt idx="1">
                  <c:v>411720</c:v>
                </c:pt>
                <c:pt idx="2">
                  <c:v>277776</c:v>
                </c:pt>
                <c:pt idx="3">
                  <c:v>141360</c:v>
                </c:pt>
                <c:pt idx="4">
                  <c:v>25592</c:v>
                </c:pt>
                <c:pt idx="5">
                  <c:v>23160</c:v>
                </c:pt>
                <c:pt idx="6">
                  <c:v>104040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22112"/>
        <c:axId val="374420936"/>
        <c:axId val="375172704"/>
      </c:line3DChart>
      <c:catAx>
        <c:axId val="37442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960000" anchor="ctr" anchorCtr="1"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74420936"/>
        <c:crosses val="autoZero"/>
        <c:auto val="0"/>
        <c:lblAlgn val="ctr"/>
        <c:lblOffset val="100"/>
        <c:noMultiLvlLbl val="0"/>
      </c:catAx>
      <c:valAx>
        <c:axId val="374420936"/>
        <c:scaling>
          <c:orientation val="minMax"/>
        </c:scaling>
        <c:delete val="0"/>
        <c:axPos val="l"/>
        <c:numFmt formatCode="#,##0_ ;[Red]\-#,##0\ 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US"/>
          </a:p>
        </c:txPr>
        <c:crossAx val="374422112"/>
        <c:crosses val="autoZero"/>
        <c:crossBetween val="between"/>
      </c:valAx>
      <c:serAx>
        <c:axId val="37517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374420936"/>
        <c:crosses val="autoZero"/>
      </c:ser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s-PE" sz="1200">
                <a:latin typeface="+mn-lt"/>
                <a:cs typeface="Arial" pitchFamily="34" charset="0"/>
              </a:rPr>
              <a:t>HORAS - HOMBRE PERDIDAS</a:t>
            </a:r>
          </a:p>
        </c:rich>
      </c:tx>
      <c:layout>
        <c:manualLayout>
          <c:xMode val="edge"/>
          <c:yMode val="edge"/>
          <c:x val="0.32465815262583625"/>
          <c:y val="5.3422283433542057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0247944687847871"/>
          <c:y val="0.15627162396266323"/>
          <c:w val="0.88239941940729338"/>
          <c:h val="0.6965869280670008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524062257006172E-3"/>
                  <c:y val="-3.578734987629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81512491277213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250343620199884E-3"/>
                  <c:y val="-4.7300490556397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516118962E-2"/>
                  <c:y val="-4.216077280364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984711082339619E-3"/>
                  <c:y val="1.054019320091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050432767024639E-3"/>
                  <c:y val="-9.8799787370275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420166550362838E-2"/>
                  <c:y val="5.2100896873864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151864954799297E-3"/>
                  <c:y val="-4.137283333561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680921486979616E-3"/>
                  <c:y val="-1.5157492518471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2236689653730922E-4"/>
                  <c:y val="2.39924190396752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3455247743024928E-2"/>
                  <c:y val="-3.144048338819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0367391744312405E-2"/>
                  <c:y val="-2.7889576904156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643403997151785E-2"/>
                  <c:y val="-1.0120245345820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32883895462283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725879610425119E-4"/>
                  <c:y val="-1.278119638439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878323177637207E-2"/>
                      <c:h val="6.4136244735556042E-2"/>
                    </c:manualLayout>
                  </c15:layout>
                </c:ext>
              </c:extLst>
            </c:dLbl>
            <c:dLbl>
              <c:idx val="15"/>
              <c:layout>
                <c:manualLayout>
                  <c:x val="2.084033310072567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'Anexo 01'!$J$16:$J$31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'Anexo 01'!$O$16:$O$31</c:f>
              <c:numCache>
                <c:formatCode>_ * #,##0_ ;_ * \-#,##0_ ;_ * "-"_ ;_ @_ </c:formatCode>
                <c:ptCount val="16"/>
                <c:pt idx="0">
                  <c:v>912648</c:v>
                </c:pt>
                <c:pt idx="1">
                  <c:v>881362</c:v>
                </c:pt>
                <c:pt idx="2">
                  <c:v>582328</c:v>
                </c:pt>
                <c:pt idx="3">
                  <c:v>478738</c:v>
                </c:pt>
                <c:pt idx="4">
                  <c:v>446584</c:v>
                </c:pt>
                <c:pt idx="5">
                  <c:v>2216520</c:v>
                </c:pt>
                <c:pt idx="6">
                  <c:v>1520960</c:v>
                </c:pt>
                <c:pt idx="7">
                  <c:v>1452466</c:v>
                </c:pt>
                <c:pt idx="8">
                  <c:v>1279380</c:v>
                </c:pt>
                <c:pt idx="9">
                  <c:v>1799416</c:v>
                </c:pt>
                <c:pt idx="10">
                  <c:v>1878696</c:v>
                </c:pt>
                <c:pt idx="11">
                  <c:v>1573202</c:v>
                </c:pt>
                <c:pt idx="12">
                  <c:v>3153018</c:v>
                </c:pt>
                <c:pt idx="13">
                  <c:v>1925632</c:v>
                </c:pt>
                <c:pt idx="14">
                  <c:v>3084056</c:v>
                </c:pt>
                <c:pt idx="15">
                  <c:v>3006494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gapDepth val="74"/>
        <c:shape val="box"/>
        <c:axId val="346594064"/>
        <c:axId val="346599944"/>
        <c:axId val="0"/>
      </c:bar3DChart>
      <c:catAx>
        <c:axId val="346594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+mn-lt"/>
                <a:cs typeface="Arial" pitchFamily="34" charset="0"/>
              </a:defRPr>
            </a:pPr>
            <a:endParaRPr lang="es-US"/>
          </a:p>
        </c:txPr>
        <c:crossAx val="346599944"/>
        <c:crosses val="autoZero"/>
        <c:auto val="1"/>
        <c:lblAlgn val="ctr"/>
        <c:lblOffset val="100"/>
        <c:noMultiLvlLbl val="0"/>
      </c:catAx>
      <c:valAx>
        <c:axId val="3465999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800" b="1">
                <a:latin typeface="+mn-lt"/>
                <a:cs typeface="Arial" pitchFamily="34" charset="0"/>
              </a:defRPr>
            </a:pPr>
            <a:endParaRPr lang="es-US"/>
          </a:p>
        </c:txPr>
        <c:crossAx val="3465940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>
                <a:latin typeface="Arial" pitchFamily="34" charset="0"/>
                <a:cs typeface="Arial" pitchFamily="34" charset="0"/>
              </a:rPr>
              <a:t>HUELGAS EN EL SECTOR</a:t>
            </a:r>
            <a:r>
              <a:rPr lang="es-PE" sz="900" baseline="0">
                <a:latin typeface="Arial" pitchFamily="34" charset="0"/>
                <a:cs typeface="Arial" pitchFamily="34" charset="0"/>
              </a:rPr>
              <a:t> PRIVADO,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 baseline="0">
                <a:latin typeface="Arial" pitchFamily="34" charset="0"/>
                <a:cs typeface="Arial" pitchFamily="34" charset="0"/>
              </a:rPr>
              <a:t>SEGÚN CAUSAS</a:t>
            </a:r>
            <a:endParaRPr lang="es-PE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746813269733474"/>
          <c:y val="4.0476125537356362E-2"/>
        </c:manualLayout>
      </c:layout>
      <c:overlay val="0"/>
    </c:title>
    <c:autoTitleDeleted val="0"/>
    <c:view3D>
      <c:rotX val="30"/>
      <c:rotY val="4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418613165749032"/>
          <c:y val="0.31500686753481577"/>
          <c:w val="0.71640203548189751"/>
          <c:h val="0.5720725321788920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3"/>
          </c:dPt>
          <c:dPt>
            <c:idx val="1"/>
            <c:bubble3D val="0"/>
            <c:explosion val="4"/>
          </c:dPt>
          <c:dPt>
            <c:idx val="2"/>
            <c:bubble3D val="0"/>
            <c:explosion val="5"/>
          </c:dPt>
          <c:dPt>
            <c:idx val="3"/>
            <c:bubble3D val="0"/>
            <c:explosion val="1"/>
          </c:dPt>
          <c:dLbls>
            <c:dLbl>
              <c:idx val="0"/>
              <c:layout>
                <c:manualLayout>
                  <c:x val="3.5997951541441892E-2"/>
                  <c:y val="8.200111850988983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86739706727471E-2"/>
                  <c:y val="9.3460773916117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5939232152457227E-2"/>
                  <c:y val="4.96972634177721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796071779470924E-2"/>
                  <c:y val="1.26198196475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('Anexo 02'!$B$7,'Anexo 02'!$B$10,'Anexo 02'!$B$12,'Anexo 02'!$B$14)</c:f>
              <c:strCache>
                <c:ptCount val="4"/>
                <c:pt idx="0">
                  <c:v>NEGOCIACIÓN COLECTIVA</c:v>
                </c:pt>
                <c:pt idx="1">
                  <c:v>INCUMPLIMIENTO DE NORMAS LEGALES Y/O CONVENCIONALES</c:v>
                </c:pt>
                <c:pt idx="2">
                  <c:v>DESPIDO - AMENAZA DE DESPIDO</c:v>
                </c:pt>
                <c:pt idx="3">
                  <c:v>OTROS MOTIVOS</c:v>
                </c:pt>
              </c:strCache>
            </c:strRef>
          </c:cat>
          <c:val>
            <c:numRef>
              <c:f>('Anexo 02'!$C$7,'Anexo 02'!$C$10,'Anexo 02'!$C$12,'Anexo 02'!$C$14)</c:f>
              <c:numCache>
                <c:formatCode>_(* #,##0_);_(* \(#,##0\);_(* "-"_);_(@_)</c:formatCode>
                <c:ptCount val="4"/>
                <c:pt idx="0">
                  <c:v>17</c:v>
                </c:pt>
                <c:pt idx="1">
                  <c:v>17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>
                <a:latin typeface="Arial" pitchFamily="34" charset="0"/>
                <a:cs typeface="Arial" pitchFamily="34" charset="0"/>
              </a:rPr>
              <a:t>TRABAJADORES COMPRENDIDOS EN EL SECTOR PRIVADO,  SEGÚN CAUSAS</a:t>
            </a:r>
          </a:p>
        </c:rich>
      </c:tx>
      <c:layout>
        <c:manualLayout>
          <c:xMode val="edge"/>
          <c:yMode val="edge"/>
          <c:x val="0.11340796125779738"/>
          <c:y val="4.1753678840937017E-2"/>
        </c:manualLayout>
      </c:layout>
      <c:overlay val="0"/>
    </c:title>
    <c:autoTitleDeleted val="0"/>
    <c:view3D>
      <c:rotX val="30"/>
      <c:rotY val="45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660836076402896E-2"/>
          <c:y val="0.32829307482419001"/>
          <c:w val="0.94433916392359707"/>
          <c:h val="0.63252443687554682"/>
        </c:manualLayout>
      </c:layout>
      <c:pie3DChart>
        <c:varyColors val="1"/>
        <c:ser>
          <c:idx val="0"/>
          <c:order val="0"/>
          <c:explosion val="34"/>
          <c:dPt>
            <c:idx val="0"/>
            <c:bubble3D val="0"/>
            <c:explosion val="14"/>
          </c:dPt>
          <c:dPt>
            <c:idx val="1"/>
            <c:bubble3D val="0"/>
            <c:explosion val="11"/>
          </c:dPt>
          <c:dPt>
            <c:idx val="2"/>
            <c:bubble3D val="0"/>
            <c:explosion val="2"/>
          </c:dPt>
          <c:dPt>
            <c:idx val="3"/>
            <c:bubble3D val="0"/>
            <c:explosion val="7"/>
          </c:dPt>
          <c:dLbls>
            <c:dLbl>
              <c:idx val="0"/>
              <c:layout>
                <c:manualLayout>
                  <c:x val="-1.4375005093184911E-2"/>
                  <c:y val="-0.100581584954886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1352936177445397"/>
                  <c:y val="-5.89274019710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558163007528599E-2"/>
                  <c:y val="-0.1793580426292359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8595445121078096E-2"/>
                  <c:y val="-8.617121691382148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('Anexo 02'!$B$7,'Anexo 02'!$B$10,'Anexo 02'!$B$12,'Anexo 02'!$B$14)</c:f>
              <c:strCache>
                <c:ptCount val="4"/>
                <c:pt idx="0">
                  <c:v>NEGOCIACIÓN COLECTIVA</c:v>
                </c:pt>
                <c:pt idx="1">
                  <c:v>INCUMPLIMIENTO DE NORMAS LEGALES Y/O CONVENCIONALES</c:v>
                </c:pt>
                <c:pt idx="2">
                  <c:v>DESPIDO - AMENAZA DE DESPIDO</c:v>
                </c:pt>
                <c:pt idx="3">
                  <c:v>OTROS MOTIVOS</c:v>
                </c:pt>
              </c:strCache>
            </c:strRef>
          </c:cat>
          <c:val>
            <c:numRef>
              <c:f>('Anexo 02'!$G$7,'Anexo 02'!$G$10,'Anexo 02'!$G$12,'Anexo 02'!$G$14)</c:f>
              <c:numCache>
                <c:formatCode>_(* #,##0_);_(* \(#,##0\);_(* "-"_);_(@_)</c:formatCode>
                <c:ptCount val="4"/>
                <c:pt idx="0">
                  <c:v>7198</c:v>
                </c:pt>
                <c:pt idx="1">
                  <c:v>31088</c:v>
                </c:pt>
                <c:pt idx="2">
                  <c:v>3853</c:v>
                </c:pt>
                <c:pt idx="3">
                  <c:v>14471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>
                <a:latin typeface="Arial" pitchFamily="34" charset="0"/>
                <a:cs typeface="Arial" pitchFamily="34" charset="0"/>
              </a:rPr>
              <a:t>HORAS - HOMBRE PERDIDAS EN EL SECTOR PRIVADO,</a:t>
            </a:r>
            <a:r>
              <a:rPr lang="es-PE" sz="900" baseline="0">
                <a:latin typeface="Arial" pitchFamily="34" charset="0"/>
                <a:cs typeface="Arial" pitchFamily="34" charset="0"/>
              </a:rPr>
              <a:t>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s-PE" sz="900" baseline="0">
                <a:latin typeface="Arial" pitchFamily="34" charset="0"/>
                <a:cs typeface="Arial" pitchFamily="34" charset="0"/>
              </a:rPr>
              <a:t>SEGÚN  CAUSAS</a:t>
            </a:r>
            <a:endParaRPr lang="es-PE" sz="9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8669568478567256"/>
          <c:y val="6.1246938423174212E-2"/>
        </c:manualLayout>
      </c:layout>
      <c:overlay val="0"/>
    </c:title>
    <c:autoTitleDeleted val="0"/>
    <c:view3D>
      <c:rotX val="30"/>
      <c:rotY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76396202750659"/>
          <c:y val="0.38003767423987234"/>
          <c:w val="0.75684021069665286"/>
          <c:h val="0.57060502653307033"/>
        </c:manualLayout>
      </c:layout>
      <c:pie3DChart>
        <c:varyColors val="1"/>
        <c:ser>
          <c:idx val="0"/>
          <c:order val="0"/>
          <c:explosion val="25"/>
          <c:dPt>
            <c:idx val="1"/>
            <c:bubble3D val="0"/>
            <c:explosion val="4"/>
          </c:dPt>
          <c:dPt>
            <c:idx val="2"/>
            <c:bubble3D val="0"/>
            <c:explosion val="18"/>
          </c:dPt>
          <c:dPt>
            <c:idx val="3"/>
            <c:bubble3D val="0"/>
            <c:explosion val="16"/>
          </c:dPt>
          <c:dLbls>
            <c:dLbl>
              <c:idx val="0"/>
              <c:layout>
                <c:manualLayout>
                  <c:x val="-3.2890956544614977E-2"/>
                  <c:y val="-0.1749620113275314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3162371838281592"/>
                  <c:y val="-3.579418344519015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40052621814742E-2"/>
                  <c:y val="-0.2983487466751220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463393315150524E-2"/>
                  <c:y val="-9.930100842657825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 b="1">
                    <a:latin typeface="Arial" pitchFamily="34" charset="0"/>
                    <a:cs typeface="Arial" pitchFamily="34" charset="0"/>
                  </a:defRPr>
                </a:pPr>
                <a:endParaRPr lang="es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('Anexo 02'!$B$7,'Anexo 02'!$B$10,'Anexo 02'!$B$12,'Anexo 02'!$B$14)</c:f>
              <c:strCache>
                <c:ptCount val="4"/>
                <c:pt idx="0">
                  <c:v>NEGOCIACIÓN COLECTIVA</c:v>
                </c:pt>
                <c:pt idx="1">
                  <c:v>INCUMPLIMIENTO DE NORMAS LEGALES Y/O CONVENCIONALES</c:v>
                </c:pt>
                <c:pt idx="2">
                  <c:v>DESPIDO - AMENAZA DE DESPIDO</c:v>
                </c:pt>
                <c:pt idx="3">
                  <c:v>OTROS MOTIVOS</c:v>
                </c:pt>
              </c:strCache>
            </c:strRef>
          </c:cat>
          <c:val>
            <c:numRef>
              <c:f>('Anexo 02'!$K$7,'Anexo 02'!$K$10,'Anexo 02'!$K$12,'Anexo 02'!$K$14)</c:f>
              <c:numCache>
                <c:formatCode>_(* #,##0_);_(* \(#,##0\);_(* "-"_);_(@_)</c:formatCode>
                <c:ptCount val="4"/>
                <c:pt idx="0">
                  <c:v>306592</c:v>
                </c:pt>
                <c:pt idx="1">
                  <c:v>1124254</c:v>
                </c:pt>
                <c:pt idx="2">
                  <c:v>440816</c:v>
                </c:pt>
                <c:pt idx="3">
                  <c:v>1134832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s-PE" sz="1100">
                <a:latin typeface="Arial" pitchFamily="34" charset="0"/>
                <a:cs typeface="Arial" pitchFamily="34" charset="0"/>
              </a:rPr>
              <a:t>HUELGAS</a:t>
            </a:r>
            <a:r>
              <a:rPr lang="es-PE" sz="1100" baseline="0">
                <a:latin typeface="Arial" pitchFamily="34" charset="0"/>
                <a:cs typeface="Arial" pitchFamily="34" charset="0"/>
              </a:rPr>
              <a:t> EN EL SECTOR PRIVADO, 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s-PE" sz="1100" baseline="0">
                <a:latin typeface="Arial" pitchFamily="34" charset="0"/>
                <a:cs typeface="Arial" pitchFamily="34" charset="0"/>
              </a:rPr>
              <a:t>SEGÚN TIEMPO DE DURACIÓN</a:t>
            </a:r>
            <a:endParaRPr lang="es-PE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2608714622139856"/>
          <c:y val="2.271932032152527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bg1">
            <a:lumMod val="85000"/>
          </a:schemeClr>
        </a:solidFill>
      </c:spPr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6.0701077258327706E-2"/>
          <c:y val="0.17867393565249559"/>
          <c:w val="0.89438663608387492"/>
          <c:h val="0.6997528827815392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6.9264075560016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5440125933360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5440125933360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8528151120032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528151120032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23521007466885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1616176306704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852815112003283E-2"/>
                  <c:y val="-7.701567299266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03'!$S$19:$S$26</c:f>
              <c:strCache>
                <c:ptCount val="8"/>
                <c:pt idx="0">
                  <c:v>1 DÍA
(24 HORAS)</c:v>
                </c:pt>
                <c:pt idx="1">
                  <c:v>2 DÍAS
(48 HORAS)</c:v>
                </c:pt>
                <c:pt idx="2">
                  <c:v>3 DÍAS
(72 HORAS)</c:v>
                </c:pt>
                <c:pt idx="3">
                  <c:v>4 - 7
DÍAS</c:v>
                </c:pt>
                <c:pt idx="4">
                  <c:v>8 - 15
DÍAS</c:v>
                </c:pt>
                <c:pt idx="5">
                  <c:v>16 - 21
DÍAS </c:v>
                </c:pt>
                <c:pt idx="6">
                  <c:v>22 - 35
DÍAS</c:v>
                </c:pt>
                <c:pt idx="7">
                  <c:v>36  DÍAS
A MÁS  </c:v>
                </c:pt>
              </c:strCache>
            </c:strRef>
          </c:cat>
          <c:val>
            <c:numRef>
              <c:f>'Anexo 03'!$T$19:$T$26</c:f>
              <c:numCache>
                <c:formatCode>_-* #,##0\ _P_t_s_-;\-* #,##0\ _P_t_s_-;_-* "-"\ _P_t_s_-;_-@_-</c:formatCode>
                <c:ptCount val="8"/>
                <c:pt idx="0">
                  <c:v>13</c:v>
                </c:pt>
                <c:pt idx="1">
                  <c:v>11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gapDepth val="126"/>
        <c:shape val="box"/>
        <c:axId val="348329744"/>
        <c:axId val="348331704"/>
        <c:axId val="0"/>
      </c:bar3DChart>
      <c:catAx>
        <c:axId val="34832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48331704"/>
        <c:crosses val="autoZero"/>
        <c:auto val="1"/>
        <c:lblAlgn val="ctr"/>
        <c:lblOffset val="100"/>
        <c:noMultiLvlLbl val="0"/>
      </c:catAx>
      <c:valAx>
        <c:axId val="3483317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4832974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s-PE" sz="1050">
                <a:latin typeface="Arial" pitchFamily="34" charset="0"/>
                <a:cs typeface="Arial" pitchFamily="34" charset="0"/>
              </a:rPr>
              <a:t>TRABAJADORES COMPRENDIDOS EN EL SECTOR PRIVADO,</a:t>
            </a:r>
          </a:p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s-PE" sz="1050">
                <a:latin typeface="Arial" pitchFamily="34" charset="0"/>
                <a:cs typeface="Arial" pitchFamily="34" charset="0"/>
              </a:rPr>
              <a:t>SEGÚN TIEMPO DE DURACIÓN</a:t>
            </a:r>
          </a:p>
        </c:rich>
      </c:tx>
      <c:layout>
        <c:manualLayout>
          <c:xMode val="edge"/>
          <c:yMode val="edge"/>
          <c:x val="0.18092306536668895"/>
          <c:y val="3.5410352250013127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2863259230649E-2"/>
          <c:y val="0.19435598013010602"/>
          <c:w val="0.88905041028235599"/>
          <c:h val="0.6900718160310538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510485297190762E-2"/>
                  <c:y val="-1.1606815912243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286397289307E-2"/>
                  <c:y val="-1.1606815912243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196674635041958E-2"/>
                  <c:y val="-3.8689386374146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8286397289307E-2"/>
                  <c:y val="-7.7378772748292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8286397289307E-2"/>
                  <c:y val="-3.8689386374146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1966746350418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196674635041999E-2"/>
                  <c:y val="-7.7378772748292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96674635041916E-2"/>
                  <c:y val="-7.7378772748292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'Anexo 03'!$S$19:$S$26</c:f>
              <c:strCache>
                <c:ptCount val="8"/>
                <c:pt idx="0">
                  <c:v>1 DÍA
(24 HORAS)</c:v>
                </c:pt>
                <c:pt idx="1">
                  <c:v>2 DÍAS
(48 HORAS)</c:v>
                </c:pt>
                <c:pt idx="2">
                  <c:v>3 DÍAS
(72 HORAS)</c:v>
                </c:pt>
                <c:pt idx="3">
                  <c:v>4 - 7
DÍAS</c:v>
                </c:pt>
                <c:pt idx="4">
                  <c:v>8 - 15
DÍAS</c:v>
                </c:pt>
                <c:pt idx="5">
                  <c:v>16 - 21
DÍAS </c:v>
                </c:pt>
                <c:pt idx="6">
                  <c:v>22 - 35
DÍAS</c:v>
                </c:pt>
                <c:pt idx="7">
                  <c:v>36  DÍAS
A MÁS  </c:v>
                </c:pt>
              </c:strCache>
            </c:strRef>
          </c:cat>
          <c:val>
            <c:numRef>
              <c:f>'Anexo 03'!$U$19:$U$26</c:f>
              <c:numCache>
                <c:formatCode>_-* #,##0\ _P_t_s_-;\-* #,##0\ _P_t_s_-;_-* "-"\ _P_t_s_-;_-@_-</c:formatCode>
                <c:ptCount val="8"/>
                <c:pt idx="0">
                  <c:v>12181</c:v>
                </c:pt>
                <c:pt idx="1">
                  <c:v>7403</c:v>
                </c:pt>
                <c:pt idx="2">
                  <c:v>6442</c:v>
                </c:pt>
                <c:pt idx="3">
                  <c:v>6277</c:v>
                </c:pt>
                <c:pt idx="4">
                  <c:v>18942</c:v>
                </c:pt>
                <c:pt idx="5">
                  <c:v>4518</c:v>
                </c:pt>
                <c:pt idx="6">
                  <c:v>160</c:v>
                </c:pt>
                <c:pt idx="7">
                  <c:v>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shape val="box"/>
        <c:axId val="348331312"/>
        <c:axId val="348332488"/>
        <c:axId val="0"/>
      </c:bar3DChart>
      <c:catAx>
        <c:axId val="34833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48332488"/>
        <c:crosses val="autoZero"/>
        <c:auto val="1"/>
        <c:lblAlgn val="ctr"/>
        <c:lblOffset val="100"/>
        <c:noMultiLvlLbl val="0"/>
      </c:catAx>
      <c:valAx>
        <c:axId val="3483324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4833131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HORAS - HOMBRE PERDIDAS EN EL SECTOR PRIVADO,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PE" sz="1000">
                <a:latin typeface="Arial" pitchFamily="34" charset="0"/>
                <a:cs typeface="Arial" pitchFamily="34" charset="0"/>
              </a:rPr>
              <a:t>SEGÚN TIEMPO DE DURACIÓN</a:t>
            </a:r>
          </a:p>
        </c:rich>
      </c:tx>
      <c:layout>
        <c:manualLayout>
          <c:xMode val="edge"/>
          <c:yMode val="edge"/>
          <c:x val="0.21061460141251448"/>
          <c:y val="2.321363889631028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801993787683919E-2"/>
          <c:y val="0.1634045208104789"/>
          <c:w val="0.85440436803621078"/>
          <c:h val="0.728761119774760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1.61616176306704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440125933360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440125933360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440125933360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616176306704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'Anexo 03'!$S$19:$S$26</c:f>
              <c:strCache>
                <c:ptCount val="8"/>
                <c:pt idx="0">
                  <c:v>1 DÍA
(24 HORAS)</c:v>
                </c:pt>
                <c:pt idx="1">
                  <c:v>2 DÍAS
(48 HORAS)</c:v>
                </c:pt>
                <c:pt idx="2">
                  <c:v>3 DÍAS
(72 HORAS)</c:v>
                </c:pt>
                <c:pt idx="3">
                  <c:v>4 - 7
DÍAS</c:v>
                </c:pt>
                <c:pt idx="4">
                  <c:v>8 - 15
DÍAS</c:v>
                </c:pt>
                <c:pt idx="5">
                  <c:v>16 - 21
DÍAS </c:v>
                </c:pt>
                <c:pt idx="6">
                  <c:v>22 - 35
DÍAS</c:v>
                </c:pt>
                <c:pt idx="7">
                  <c:v>36  DÍAS
A MÁS  </c:v>
                </c:pt>
              </c:strCache>
            </c:strRef>
          </c:cat>
          <c:val>
            <c:numRef>
              <c:f>'Anexo 03'!$V$19:$V$26</c:f>
              <c:numCache>
                <c:formatCode>_-* #,##0\ _P_t_s_-;\-* #,##0\ _P_t_s_-;_-* "-"\ _P_t_s_-;_-@_-</c:formatCode>
                <c:ptCount val="8"/>
                <c:pt idx="0">
                  <c:v>79140</c:v>
                </c:pt>
                <c:pt idx="1">
                  <c:v>109476</c:v>
                </c:pt>
                <c:pt idx="2">
                  <c:v>154608</c:v>
                </c:pt>
                <c:pt idx="3">
                  <c:v>345480</c:v>
                </c:pt>
                <c:pt idx="4">
                  <c:v>1326206</c:v>
                </c:pt>
                <c:pt idx="5">
                  <c:v>643440</c:v>
                </c:pt>
                <c:pt idx="6">
                  <c:v>26880</c:v>
                </c:pt>
                <c:pt idx="7">
                  <c:v>322264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8333664"/>
        <c:axId val="348334840"/>
        <c:axId val="0"/>
      </c:bar3DChart>
      <c:catAx>
        <c:axId val="3483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48334840"/>
        <c:crosses val="autoZero"/>
        <c:auto val="1"/>
        <c:lblAlgn val="ctr"/>
        <c:lblOffset val="100"/>
        <c:noMultiLvlLbl val="0"/>
      </c:catAx>
      <c:valAx>
        <c:axId val="348334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s-US"/>
          </a:p>
        </c:txPr>
        <c:crossAx val="3483336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25400">
      <a:solidFill>
        <a:schemeClr val="tx1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225322</xdr:colOff>
      <xdr:row>12</xdr:row>
      <xdr:rowOff>51209</xdr:rowOff>
    </xdr:from>
    <xdr:to>
      <xdr:col>5</xdr:col>
      <xdr:colOff>1454355</xdr:colOff>
      <xdr:row>27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235565</xdr:colOff>
      <xdr:row>27</xdr:row>
      <xdr:rowOff>61451</xdr:rowOff>
    </xdr:from>
    <xdr:to>
      <xdr:col>5</xdr:col>
      <xdr:colOff>1464598</xdr:colOff>
      <xdr:row>42</xdr:row>
      <xdr:rowOff>40967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225322</xdr:colOff>
      <xdr:row>42</xdr:row>
      <xdr:rowOff>143390</xdr:rowOff>
    </xdr:from>
    <xdr:to>
      <xdr:col>5</xdr:col>
      <xdr:colOff>1474839</xdr:colOff>
      <xdr:row>57</xdr:row>
      <xdr:rowOff>143388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81934</xdr:colOff>
      <xdr:row>1</xdr:row>
      <xdr:rowOff>223171</xdr:rowOff>
    </xdr:from>
    <xdr:to>
      <xdr:col>10</xdr:col>
      <xdr:colOff>604273</xdr:colOff>
      <xdr:row>57</xdr:row>
      <xdr:rowOff>131711</xdr:rowOff>
    </xdr:to>
    <xdr:grpSp>
      <xdr:nvGrpSpPr>
        <xdr:cNvPr id="11" name="10 Grupo"/>
        <xdr:cNvGrpSpPr/>
      </xdr:nvGrpSpPr>
      <xdr:grpSpPr>
        <a:xfrm>
          <a:off x="6482734" y="284131"/>
          <a:ext cx="3006459" cy="10408900"/>
          <a:chOff x="-129743" y="0"/>
          <a:chExt cx="2641213" cy="9555480"/>
        </a:xfrm>
      </xdr:grpSpPr>
      <xdr:sp macro="" textlink="">
        <xdr:nvSpPr>
          <xdr:cNvPr id="12" name="AutoShape 14"/>
          <xdr:cNvSpPr>
            <a:spLocks noChangeArrowheads="1"/>
          </xdr:cNvSpPr>
        </xdr:nvSpPr>
        <xdr:spPr bwMode="auto">
          <a:xfrm>
            <a:off x="-129743" y="0"/>
            <a:ext cx="2641213" cy="9555480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I.- Huelgas presentadas 2017</a:t>
            </a: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1400" b="1" kern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En el año 2017, el comportamiento de las relaciones laborales de los trabajadores de la actividad privada en tomar como medida la realización de las huelgas, registró   a nivel nacional  45 huelgas,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comprendió a 56 610  trabajadores  y  generó  3 006 494 horas - hombre perdidas.</a:t>
            </a:r>
            <a:endParaRPr lang="es-PE" sz="105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Comparando las huelgas con el año 2016 observamos un ligero incremento de estas (+4), sucediendo lo mismo en relación a los trabajadores 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comprendidos incrementándose (+ 36 147); sin embargo, con respecto a  las horas - hombre perdidas, en el año 2017 notaremos una disminución (- 47 562)  con respecto al año anterior .</a:t>
            </a: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3" name="Rectangle 45"/>
          <xdr:cNvSpPr/>
        </xdr:nvSpPr>
        <xdr:spPr>
          <a:xfrm>
            <a:off x="71919" y="0"/>
            <a:ext cx="2331720" cy="7042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14" name="Rectangle 46"/>
          <xdr:cNvSpPr/>
        </xdr:nvSpPr>
        <xdr:spPr>
          <a:xfrm>
            <a:off x="71919" y="9308386"/>
            <a:ext cx="2331720" cy="11874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112095</xdr:colOff>
      <xdr:row>0</xdr:row>
      <xdr:rowOff>190501</xdr:rowOff>
    </xdr:from>
    <xdr:to>
      <xdr:col>4</xdr:col>
      <xdr:colOff>1162050</xdr:colOff>
      <xdr:row>66</xdr:row>
      <xdr:rowOff>129541</xdr:rowOff>
    </xdr:to>
    <xdr:grpSp>
      <xdr:nvGrpSpPr>
        <xdr:cNvPr id="5" name="4 Grupo"/>
        <xdr:cNvGrpSpPr/>
      </xdr:nvGrpSpPr>
      <xdr:grpSpPr>
        <a:xfrm>
          <a:off x="660735" y="190501"/>
          <a:ext cx="3625515" cy="11833860"/>
          <a:chOff x="296237" y="-369487"/>
          <a:chExt cx="2744360" cy="11421247"/>
        </a:xfrm>
      </xdr:grpSpPr>
      <xdr:sp macro="" textlink="">
        <xdr:nvSpPr>
          <xdr:cNvPr id="6" name="AutoShape 14"/>
          <xdr:cNvSpPr>
            <a:spLocks noChangeArrowheads="1"/>
          </xdr:cNvSpPr>
        </xdr:nvSpPr>
        <xdr:spPr bwMode="auto">
          <a:xfrm>
            <a:off x="296237" y="-369487"/>
            <a:ext cx="2744360" cy="11421247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II.- Causas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0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Según las</a:t>
            </a: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</a:t>
            </a:r>
            <a:r>
              <a:rPr lang="es-PE" sz="100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causas</a:t>
            </a: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que originaron la efectivización de las huelgas, estas radican </a:t>
            </a:r>
            <a:r>
              <a:rPr lang="es-PE" sz="100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su importancia por el número de  trabajadores comprendidos</a:t>
            </a: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y horas - hombre perdidas</a:t>
            </a:r>
            <a:r>
              <a:rPr lang="es-PE" sz="100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que</a:t>
            </a: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generaron; se observó en primer lugar la causa </a:t>
            </a:r>
            <a:r>
              <a:rPr lang="es-PE" sz="1000">
                <a:effectLst/>
                <a:latin typeface="Arial" pitchFamily="34" charset="0"/>
                <a:ea typeface="+mj-ea"/>
                <a:cs typeface="Arial" pitchFamily="34" charset="0"/>
              </a:rPr>
              <a:t>INCUMPLIMIENTO DE NORMAS LEGALES Y/O CONVENCIONALES (por el no pago de beneficios sociales, utilidades,</a:t>
            </a:r>
            <a:r>
              <a:rPr lang="es-PE" sz="1000" baseline="0">
                <a:effectLst/>
                <a:latin typeface="Arial" pitchFamily="34" charset="0"/>
                <a:ea typeface="+mj-ea"/>
                <a:cs typeface="Arial" pitchFamily="34" charset="0"/>
              </a:rPr>
              <a:t> CTS,  vacaciones, apropiación de remuneraciones, pago de reintegros,  asignación familiar entre otros) que </a:t>
            </a:r>
            <a:r>
              <a:rPr lang="es-PE" sz="1000">
                <a:effectLst/>
                <a:latin typeface="Arial" pitchFamily="34" charset="0"/>
                <a:ea typeface="+mj-ea"/>
                <a:cs typeface="Arial" pitchFamily="34" charset="0"/>
              </a:rPr>
              <a:t>registró 17 huelgas</a:t>
            </a:r>
            <a:r>
              <a:rPr lang="es-PE" sz="1000" baseline="0">
                <a:effectLst/>
                <a:latin typeface="Arial" pitchFamily="34" charset="0"/>
                <a:ea typeface="+mj-ea"/>
                <a:cs typeface="Arial" pitchFamily="34" charset="0"/>
              </a:rPr>
              <a:t> (37,78%) comprendió a 31 088 trabajadores (54,92%) y generó 1 124 254 horas - hombre perdidas (37,39%).</a:t>
            </a:r>
          </a:p>
          <a:p>
            <a:pPr marL="0" marR="0" indent="0" algn="just" defTabSz="914400" eaLnBrk="1" fontAlgn="auto" latinLnBrk="0" hangingPunct="1">
              <a:lnSpc>
                <a:spcPct val="200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+mj-ea"/>
                <a:cs typeface="Arial" pitchFamily="34" charset="0"/>
              </a:rPr>
              <a:t>Siguiendo esta tendencia, aún cuando solo registró 5 huelgas (11,11%) es la causa </a:t>
            </a: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</a:t>
            </a:r>
            <a:r>
              <a:rPr lang="es-PE" sz="1000">
                <a:effectLst/>
                <a:latin typeface="Arial" pitchFamily="34" charset="0"/>
                <a:ea typeface="+mj-ea"/>
                <a:cs typeface="Arial" pitchFamily="34" charset="0"/>
              </a:rPr>
              <a:t>OTROS MOTIVOS (por el incumplimiento de acuerdos,</a:t>
            </a:r>
            <a:r>
              <a:rPr lang="es-PE" sz="1000" baseline="0">
                <a:effectLst/>
                <a:latin typeface="Arial" pitchFamily="34" charset="0"/>
                <a:ea typeface="+mj-ea"/>
                <a:cs typeface="Arial" pitchFamily="34" charset="0"/>
              </a:rPr>
              <a:t> homologación de trabajadores CAS a régimen 728, lucha contra la corrupción mejora de remuneraciones, otros), que registró  14 471  trabajadores (25,56%)  y,  generó 1 134  832 horas - hombre perdidas  (37,75%).</a:t>
            </a:r>
          </a:p>
          <a:p>
            <a:pPr marL="0" marR="0" indent="0" algn="just" defTabSz="914400" eaLnBrk="1" fontAlgn="auto" latinLnBrk="0" hangingPunct="1">
              <a:lnSpc>
                <a:spcPct val="200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Arial" pitchFamily="34" charset="0"/>
                <a:ea typeface="+mj-ea"/>
                <a:cs typeface="Arial" pitchFamily="34" charset="0"/>
              </a:rPr>
              <a:t>Prosiguió en importancia la causa DESPIDO – AMENAZA DE DESPIDO (reposición de trabajadores despedidos, cese de abusos, maltratos, hostilizaciones,</a:t>
            </a:r>
            <a:r>
              <a:rPr lang="es-PE" sz="1000" baseline="0">
                <a:effectLst/>
                <a:latin typeface="Arial" pitchFamily="34" charset="0"/>
                <a:ea typeface="+mj-ea"/>
                <a:cs typeface="Arial" pitchFamily="34" charset="0"/>
              </a:rPr>
              <a:t> discriminación sindical, otros), con 6 huelgas (13,33%), 3 853 </a:t>
            </a:r>
            <a:r>
              <a:rPr lang="es-PE" sz="1000">
                <a:effectLst/>
                <a:latin typeface="Arial" pitchFamily="34" charset="0"/>
                <a:ea typeface="+mj-ea"/>
                <a:cs typeface="Arial" pitchFamily="34" charset="0"/>
              </a:rPr>
              <a:t>trabajadores comprendidos (6,81%)  y 440 816 horas – hombre perdidas (14,66%).</a:t>
            </a:r>
            <a:endParaRPr lang="es-PE" sz="1000" baseline="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0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Finalmente, la causa NEGOCIACIÓN COLECTIVA (por</a:t>
            </a:r>
            <a:r>
              <a:rPr lang="es-PE" sz="100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la solución integral del pliego de reclamos, incumplimiento de convenio colectivo, otros) si bien registró 17 huelgas (37,78%) y comprendió a 7 198 trabajadores (12,72%), </a:t>
            </a:r>
            <a:r>
              <a:rPr lang="es-PE" sz="100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tan solo generó  306 592  horas - hombre perdidas (10,14%).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endParaRPr lang="es-PE" sz="100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7" name="Rectangle 45"/>
          <xdr:cNvSpPr/>
        </xdr:nvSpPr>
        <xdr:spPr>
          <a:xfrm>
            <a:off x="413784" y="-269394"/>
            <a:ext cx="2331720" cy="7042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8" name="Rectangle 46"/>
          <xdr:cNvSpPr/>
        </xdr:nvSpPr>
        <xdr:spPr>
          <a:xfrm>
            <a:off x="464827" y="10742557"/>
            <a:ext cx="2331720" cy="279952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5</xdr:col>
      <xdr:colOff>276532</xdr:colOff>
      <xdr:row>4</xdr:row>
      <xdr:rowOff>0</xdr:rowOff>
    </xdr:from>
    <xdr:to>
      <xdr:col>10</xdr:col>
      <xdr:colOff>829597</xdr:colOff>
      <xdr:row>21</xdr:row>
      <xdr:rowOff>38100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276533</xdr:colOff>
      <xdr:row>22</xdr:row>
      <xdr:rowOff>122904</xdr:rowOff>
    </xdr:from>
    <xdr:to>
      <xdr:col>10</xdr:col>
      <xdr:colOff>809113</xdr:colOff>
      <xdr:row>42</xdr:row>
      <xdr:rowOff>92176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245806</xdr:colOff>
      <xdr:row>45</xdr:row>
      <xdr:rowOff>0</xdr:rowOff>
    </xdr:from>
    <xdr:to>
      <xdr:col>10</xdr:col>
      <xdr:colOff>860323</xdr:colOff>
      <xdr:row>63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215081</xdr:colOff>
      <xdr:row>1</xdr:row>
      <xdr:rowOff>194595</xdr:rowOff>
    </xdr:from>
    <xdr:to>
      <xdr:col>10</xdr:col>
      <xdr:colOff>564870</xdr:colOff>
      <xdr:row>60</xdr:row>
      <xdr:rowOff>161924</xdr:rowOff>
    </xdr:to>
    <xdr:grpSp>
      <xdr:nvGrpSpPr>
        <xdr:cNvPr id="5" name="4 Grupo"/>
        <xdr:cNvGrpSpPr/>
      </xdr:nvGrpSpPr>
      <xdr:grpSpPr>
        <a:xfrm>
          <a:off x="6615881" y="255555"/>
          <a:ext cx="4015009" cy="10955369"/>
          <a:chOff x="0" y="-1"/>
          <a:chExt cx="2475865" cy="10169318"/>
        </a:xfrm>
      </xdr:grpSpPr>
      <xdr:sp macro="" textlink="">
        <xdr:nvSpPr>
          <xdr:cNvPr id="6" name="AutoShape 14"/>
          <xdr:cNvSpPr>
            <a:spLocks noChangeArrowheads="1"/>
          </xdr:cNvSpPr>
        </xdr:nvSpPr>
        <xdr:spPr bwMode="auto">
          <a:xfrm>
            <a:off x="0" y="-1"/>
            <a:ext cx="2475865" cy="10169318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III.- Duración</a:t>
            </a:r>
            <a:endParaRPr lang="es-PE" sz="1400" b="1" kern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Medir las huelgas por el tiempo de duración,  estuvo caracterizado  por el número de días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y/o por las horas-hombre perdidas que se generó; en este contexto sobresalió las huelgas (8) cuya duración fue de ocho a quince días, comprendiendo a 18 942 trabajadores y generando 1 326 206 horas - hombre perdidas. 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H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uelgas que se concentraron en el sector minero como por ejemplo, trabajadores de las empresas Souther Perú y Anexos, Doe Run S.R.L.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, Los Quenuales S.A. y el sector económico de Administración Pública y Defensa (Federación Nacional de Trabajadores del Ministerio Público, Federación de Enfermeras del Ministerio de Salud, Federación de Trabajadores del  Poder Judicial, Federación Nacional de Obstetras del Ministerio de Salud).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Las huelgas (13) con un día de duración (24 horas),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comprendió  a 12 181 trabajadores y generó 79 140 horas - hombre perdidas.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Así mismo,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las huelgas con dos días </a:t>
            </a:r>
            <a:r>
              <a:rPr lang="es-PE" sz="1100" baseline="0">
                <a:effectLst/>
                <a:latin typeface="+mj-lt"/>
                <a:ea typeface="+mj-ea"/>
                <a:cs typeface="+mj-cs"/>
              </a:rPr>
              <a:t>de duración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           (48 horas)  comprendió  a  7 403  trabajadores y generó  109 476  horas - hombre perdidas.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Finalmente, las 3 huelgas que tuvieron una duración de </a:t>
            </a:r>
            <a:r>
              <a:rPr lang="es-PE" sz="1100" baseline="0">
                <a:effectLst/>
                <a:latin typeface="Arial" pitchFamily="34" charset="0"/>
                <a:ea typeface="+mj-ea"/>
                <a:cs typeface="Arial" pitchFamily="34" charset="0"/>
              </a:rPr>
              <a:t>dieciséis a veintiún días comprendió 4 518 trabajadores y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generó 643 440 horas - hombre perdidas. </a:t>
            </a:r>
            <a:endParaRPr lang="es-PE" sz="105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7" name="Rectangle 45"/>
          <xdr:cNvSpPr/>
        </xdr:nvSpPr>
        <xdr:spPr>
          <a:xfrm>
            <a:off x="71919" y="0"/>
            <a:ext cx="2331720" cy="7042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8" name="Rectangle 46"/>
          <xdr:cNvSpPr/>
        </xdr:nvSpPr>
        <xdr:spPr>
          <a:xfrm>
            <a:off x="54806" y="9591090"/>
            <a:ext cx="2331720" cy="370427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2</xdr:col>
      <xdr:colOff>1</xdr:colOff>
      <xdr:row>1</xdr:row>
      <xdr:rowOff>245806</xdr:rowOff>
    </xdr:from>
    <xdr:to>
      <xdr:col>6</xdr:col>
      <xdr:colOff>92177</xdr:colOff>
      <xdr:row>15</xdr:row>
      <xdr:rowOff>20866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10243</xdr:colOff>
      <xdr:row>16</xdr:row>
      <xdr:rowOff>143386</xdr:rowOff>
    </xdr:from>
    <xdr:to>
      <xdr:col>6</xdr:col>
      <xdr:colOff>112662</xdr:colOff>
      <xdr:row>35</xdr:row>
      <xdr:rowOff>133158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10243</xdr:colOff>
      <xdr:row>37</xdr:row>
      <xdr:rowOff>20484</xdr:rowOff>
    </xdr:from>
    <xdr:to>
      <xdr:col>6</xdr:col>
      <xdr:colOff>122904</xdr:colOff>
      <xdr:row>56</xdr:row>
      <xdr:rowOff>79646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222658</xdr:colOff>
      <xdr:row>0</xdr:row>
      <xdr:rowOff>248879</xdr:rowOff>
    </xdr:from>
    <xdr:to>
      <xdr:col>5</xdr:col>
      <xdr:colOff>209140</xdr:colOff>
      <xdr:row>46</xdr:row>
      <xdr:rowOff>125977</xdr:rowOff>
    </xdr:to>
    <xdr:grpSp>
      <xdr:nvGrpSpPr>
        <xdr:cNvPr id="2" name="1 Grupo"/>
        <xdr:cNvGrpSpPr/>
      </xdr:nvGrpSpPr>
      <xdr:grpSpPr>
        <a:xfrm>
          <a:off x="1015138" y="248879"/>
          <a:ext cx="3712662" cy="8586758"/>
          <a:chOff x="-7006" y="-54041"/>
          <a:chExt cx="2652434" cy="9555480"/>
        </a:xfrm>
      </xdr:grpSpPr>
      <xdr:sp macro="" textlink="">
        <xdr:nvSpPr>
          <xdr:cNvPr id="3" name="AutoShape 14"/>
          <xdr:cNvSpPr>
            <a:spLocks noChangeArrowheads="1"/>
          </xdr:cNvSpPr>
        </xdr:nvSpPr>
        <xdr:spPr bwMode="auto">
          <a:xfrm>
            <a:off x="-7006" y="-54041"/>
            <a:ext cx="2652434" cy="9555480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IV.- Calificación de la huelga</a:t>
            </a:r>
          </a:p>
          <a:p>
            <a:pPr marL="0" indent="0" algn="just">
              <a:lnSpc>
                <a:spcPct val="200000"/>
              </a:lnSpc>
              <a:spcBef>
                <a:spcPts val="2400"/>
              </a:spcBef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La Ley de Relaciones Colectivas de Trabajo, a través de la Autoridad Administrativa de Trabajo </a:t>
            </a:r>
            <a:r>
              <a:rPr lang="es-PE" sz="1100">
                <a:effectLst/>
                <a:latin typeface="+mj-lt"/>
                <a:ea typeface="+mj-ea"/>
                <a:cs typeface="+mj-cs"/>
              </a:rPr>
              <a:t>se </a:t>
            </a:r>
            <a:r>
              <a:rPr lang="es-PE" sz="1050">
                <a:effectLst/>
                <a:latin typeface="Arial" pitchFamily="34" charset="0"/>
                <a:ea typeface="+mj-ea"/>
                <a:cs typeface="Arial" pitchFamily="34" charset="0"/>
              </a:rPr>
              <a:t>pronuncia y</a:t>
            </a:r>
            <a:r>
              <a:rPr lang="es-PE" sz="1100">
                <a:effectLst/>
                <a:latin typeface="+mj-lt"/>
                <a:ea typeface="+mj-ea"/>
                <a:cs typeface="+mj-cs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califica sobre su conformidad (procedente) o su improcedencia (ilegalidad).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El registro de  huelgas en el año 2017 tuvo como característica el declarar improcedente la mayoría de la huelgas (39) representando el 86,67% con respecto al total, y, que comprendió a 54 754 trabajadores (96,72%), y generó 2 792 102 horas - hombre perdidas (92,87%).   del total de horas-hombre perdidas.</a:t>
            </a:r>
            <a:endParaRPr lang="es-PE" sz="105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Fueron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tan solo 6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huelgas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que calificaron como procedente, es decir contaron con todo los requisitos exigidos por la ley y la Autoridad Administrativa de Trabajo.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    Estas   huelgas    comprendieron   a  tan  solo 1 856 trabajadores (3,28%) y generó 214 392 horas - hombre perdidas (7,13%).</a:t>
            </a:r>
            <a:endParaRPr lang="es-PE" sz="1050">
              <a:effectLst/>
              <a:latin typeface="Arial" pitchFamily="34" charset="0"/>
              <a:ea typeface="Calibri"/>
              <a:cs typeface="Arial" pitchFamily="34" charset="0"/>
            </a:endParaRPr>
          </a:p>
        </xdr:txBody>
      </xdr:sp>
      <xdr:sp macro="" textlink="">
        <xdr:nvSpPr>
          <xdr:cNvPr id="4" name="Rectangle 45"/>
          <xdr:cNvSpPr/>
        </xdr:nvSpPr>
        <xdr:spPr>
          <a:xfrm>
            <a:off x="71919" y="-33819"/>
            <a:ext cx="2475723" cy="738034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5" name="Rectangle 46"/>
          <xdr:cNvSpPr/>
        </xdr:nvSpPr>
        <xdr:spPr>
          <a:xfrm>
            <a:off x="163000" y="9012629"/>
            <a:ext cx="2331720" cy="378286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6</xdr:col>
      <xdr:colOff>81936</xdr:colOff>
      <xdr:row>11</xdr:row>
      <xdr:rowOff>112661</xdr:rowOff>
    </xdr:from>
    <xdr:to>
      <xdr:col>10</xdr:col>
      <xdr:colOff>686210</xdr:colOff>
      <xdr:row>26</xdr:row>
      <xdr:rowOff>133145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20484</xdr:colOff>
      <xdr:row>28</xdr:row>
      <xdr:rowOff>143387</xdr:rowOff>
    </xdr:from>
    <xdr:to>
      <xdr:col>10</xdr:col>
      <xdr:colOff>683854</xdr:colOff>
      <xdr:row>44</xdr:row>
      <xdr:rowOff>48700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81935</xdr:colOff>
      <xdr:row>0</xdr:row>
      <xdr:rowOff>225323</xdr:rowOff>
    </xdr:from>
    <xdr:to>
      <xdr:col>10</xdr:col>
      <xdr:colOff>686209</xdr:colOff>
      <xdr:row>10</xdr:row>
      <xdr:rowOff>10242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215081</xdr:colOff>
      <xdr:row>2</xdr:row>
      <xdr:rowOff>307258</xdr:rowOff>
    </xdr:from>
    <xdr:to>
      <xdr:col>10</xdr:col>
      <xdr:colOff>564926</xdr:colOff>
      <xdr:row>49</xdr:row>
      <xdr:rowOff>153629</xdr:rowOff>
    </xdr:to>
    <xdr:grpSp>
      <xdr:nvGrpSpPr>
        <xdr:cNvPr id="2" name="1 Grupo"/>
        <xdr:cNvGrpSpPr/>
      </xdr:nvGrpSpPr>
      <xdr:grpSpPr>
        <a:xfrm>
          <a:off x="5975801" y="444418"/>
          <a:ext cx="4015065" cy="8502691"/>
          <a:chOff x="0" y="0"/>
          <a:chExt cx="2475865" cy="9555480"/>
        </a:xfrm>
      </xdr:grpSpPr>
      <xdr:sp macro="" textlink="">
        <xdr:nvSpPr>
          <xdr:cNvPr id="3" name="AutoShape 14"/>
          <xdr:cNvSpPr>
            <a:spLocks noChangeArrowheads="1"/>
          </xdr:cNvSpPr>
        </xdr:nvSpPr>
        <xdr:spPr bwMode="auto">
          <a:xfrm>
            <a:off x="0" y="0"/>
            <a:ext cx="2475865" cy="9555480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V.- Plazos</a:t>
            </a: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El artículo 76 del Texto Único Ordenado de la Ley de Relaciones Colectivas de Trabajo señala los plazos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que tienen el registro de huelgas, las mismas que pueden ser:   de tiempo determinado o tiempo indefinido.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En  el año 2017,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marcó la diferencia,  las huelgas con plazo indefinido que registró 27 huelgas, 35 425  trabajadores comprendidos y generó 2 719 538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horas - hombre perdidas.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Las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huelgas  con  plazo determinado sumarón 18 huelgas,       21 185 trabajadores comprendidos,  generando 286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956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horas - hombre  perdidas</a:t>
            </a:r>
            <a:r>
              <a:rPr lang="es-PE" sz="1100">
                <a:solidFill>
                  <a:sysClr val="windowText" lastClr="000000"/>
                </a:solidFill>
                <a:effectLst/>
                <a:latin typeface="Calibri"/>
                <a:ea typeface="Calibri"/>
                <a:cs typeface="Times New Roman"/>
              </a:rPr>
              <a:t>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endParaRPr lang="es-PE" sz="1100">
              <a:solidFill>
                <a:sysClr val="windowText" lastClr="000000"/>
              </a:solidFill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Rectangle 45"/>
          <xdr:cNvSpPr/>
        </xdr:nvSpPr>
        <xdr:spPr>
          <a:xfrm>
            <a:off x="71919" y="0"/>
            <a:ext cx="2331720" cy="7042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5" name="Rectangle 46"/>
          <xdr:cNvSpPr/>
        </xdr:nvSpPr>
        <xdr:spPr>
          <a:xfrm>
            <a:off x="65891" y="8711134"/>
            <a:ext cx="2331720" cy="518947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2</xdr:col>
      <xdr:colOff>30726</xdr:colOff>
      <xdr:row>2</xdr:row>
      <xdr:rowOff>307259</xdr:rowOff>
    </xdr:from>
    <xdr:to>
      <xdr:col>5</xdr:col>
      <xdr:colOff>850081</xdr:colOff>
      <xdr:row>14</xdr:row>
      <xdr:rowOff>112662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40968</xdr:colOff>
      <xdr:row>15</xdr:row>
      <xdr:rowOff>92177</xdr:rowOff>
    </xdr:from>
    <xdr:to>
      <xdr:col>5</xdr:col>
      <xdr:colOff>860323</xdr:colOff>
      <xdr:row>31</xdr:row>
      <xdr:rowOff>153628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10245</xdr:colOff>
      <xdr:row>32</xdr:row>
      <xdr:rowOff>112661</xdr:rowOff>
    </xdr:from>
    <xdr:to>
      <xdr:col>5</xdr:col>
      <xdr:colOff>798872</xdr:colOff>
      <xdr:row>48</xdr:row>
      <xdr:rowOff>81936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28578</xdr:colOff>
      <xdr:row>0</xdr:row>
      <xdr:rowOff>153628</xdr:rowOff>
    </xdr:from>
    <xdr:to>
      <xdr:col>5</xdr:col>
      <xdr:colOff>123827</xdr:colOff>
      <xdr:row>64</xdr:row>
      <xdr:rowOff>112662</xdr:rowOff>
    </xdr:to>
    <xdr:grpSp>
      <xdr:nvGrpSpPr>
        <xdr:cNvPr id="2" name="1 Grupo"/>
        <xdr:cNvGrpSpPr/>
      </xdr:nvGrpSpPr>
      <xdr:grpSpPr>
        <a:xfrm>
          <a:off x="1057278" y="153628"/>
          <a:ext cx="4431029" cy="11686214"/>
          <a:chOff x="1" y="0"/>
          <a:chExt cx="2612071" cy="9597577"/>
        </a:xfrm>
      </xdr:grpSpPr>
      <xdr:sp macro="" textlink="">
        <xdr:nvSpPr>
          <xdr:cNvPr id="3" name="AutoShape 14"/>
          <xdr:cNvSpPr>
            <a:spLocks noChangeArrowheads="1"/>
          </xdr:cNvSpPr>
        </xdr:nvSpPr>
        <xdr:spPr bwMode="auto">
          <a:xfrm>
            <a:off x="1" y="0"/>
            <a:ext cx="2612071" cy="9597577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VI.- Actividad Económica</a:t>
            </a: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ysClr val="windowText" lastClr="000000"/>
              </a:solidFill>
              <a:effectLst/>
              <a:latin typeface="Arial" pitchFamily="34" charset="0"/>
              <a:ea typeface="Times New Roman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Los sectores económicos que sobresalieron en el registro de huelgas 2017 fueron 3: Explotación de Minas y Canteras, Administración Pública y Defensa e Industrias Manufactureras, sobresaliendo cada una de estas actividades económicas ya sea  por el número de huelgas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, trabajadores comprendidos y/o por las horas - hombre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perdidas generadas.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La actividad económica de Administración Pública y Defensa ocupó el segundo lugar por el número de huelgas 12, (26,67%);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sin embargo, lideró las huelgas con  un registro de 35 105 trabajadores comprendidos (62,01%) y generó 1 843 538 horas - hombre perdidas. 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A pesar de tener el mayor número de huelgas </a:t>
            </a:r>
            <a:r>
              <a:rPr lang="es-PE" sz="1100">
                <a:effectLst/>
                <a:latin typeface="+mj-lt"/>
                <a:ea typeface="+mj-ea"/>
                <a:cs typeface="+mj-cs"/>
              </a:rPr>
              <a:t>14 (31,11%), el </a:t>
            </a:r>
            <a:r>
              <a:rPr lang="es-PE" sz="1100">
                <a:effectLst/>
                <a:latin typeface="Arial" pitchFamily="34" charset="0"/>
                <a:ea typeface="+mj-ea"/>
                <a:cs typeface="Arial" pitchFamily="34" charset="0"/>
              </a:rPr>
              <a:t>segundo lugar </a:t>
            </a:r>
            <a:r>
              <a:rPr lang="es-PE" sz="1100" baseline="0">
                <a:effectLst/>
                <a:latin typeface="Arial" pitchFamily="34" charset="0"/>
                <a:ea typeface="+mj-ea"/>
                <a:cs typeface="Arial" pitchFamily="34" charset="0"/>
              </a:rPr>
              <a:t>o</a:t>
            </a:r>
            <a:r>
              <a:rPr lang="es-PE" sz="1100">
                <a:effectLst/>
                <a:latin typeface="Arial" pitchFamily="34" charset="0"/>
                <a:ea typeface="+mj-ea"/>
                <a:cs typeface="Arial" pitchFamily="34" charset="0"/>
              </a:rPr>
              <a:t>cupó el sector 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Energía y Minas que comprendió             8 643 trabajadores (15,27%) y con una significativa participación por las horas - hombre perdidas generadas 991 464 (32,98%).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Por último, el Sector de Industrias Manufactureras  registró  8 huelgas  (17,78%), comprendió 1 794  trabajadores (3,17%), generó 89 880 horas - hombre perdidas </a:t>
            </a:r>
            <a:r>
              <a:rPr lang="es-PE" sz="1100">
                <a:effectLst/>
                <a:latin typeface="+mj-lt"/>
                <a:ea typeface="+mj-ea"/>
                <a:cs typeface="+mj-cs"/>
              </a:rPr>
              <a:t>(2,99%)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.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 A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simismo,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según el uso o destino económico de los bienes producidos, el 87,50% de las huelgas registradas fueron empresas que produjeron Bienes de Consumo (7), comprendió a 794 trabajadores (44,26%) y generó 81 880 horas - hombre perdidas (91,10%).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endParaRPr lang="es-PE" sz="105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Rectangle 45"/>
          <xdr:cNvSpPr/>
        </xdr:nvSpPr>
        <xdr:spPr>
          <a:xfrm>
            <a:off x="71919" y="0"/>
            <a:ext cx="2453659" cy="7042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5" name="Rectangle 46"/>
          <xdr:cNvSpPr/>
        </xdr:nvSpPr>
        <xdr:spPr>
          <a:xfrm>
            <a:off x="106890" y="9006461"/>
            <a:ext cx="2384092" cy="376313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5</xdr:col>
      <xdr:colOff>378952</xdr:colOff>
      <xdr:row>0</xdr:row>
      <xdr:rowOff>184355</xdr:rowOff>
    </xdr:from>
    <xdr:to>
      <xdr:col>10</xdr:col>
      <xdr:colOff>686209</xdr:colOff>
      <xdr:row>15</xdr:row>
      <xdr:rowOff>143387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378952</xdr:colOff>
      <xdr:row>18</xdr:row>
      <xdr:rowOff>10242</xdr:rowOff>
    </xdr:from>
    <xdr:to>
      <xdr:col>10</xdr:col>
      <xdr:colOff>686209</xdr:colOff>
      <xdr:row>38</xdr:row>
      <xdr:rowOff>112660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389194</xdr:colOff>
      <xdr:row>41</xdr:row>
      <xdr:rowOff>20484</xdr:rowOff>
    </xdr:from>
    <xdr:to>
      <xdr:col>10</xdr:col>
      <xdr:colOff>696451</xdr:colOff>
      <xdr:row>60</xdr:row>
      <xdr:rowOff>143387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215083</xdr:colOff>
      <xdr:row>1</xdr:row>
      <xdr:rowOff>194597</xdr:rowOff>
    </xdr:from>
    <xdr:to>
      <xdr:col>10</xdr:col>
      <xdr:colOff>609600</xdr:colOff>
      <xdr:row>54</xdr:row>
      <xdr:rowOff>40969</xdr:rowOff>
    </xdr:to>
    <xdr:grpSp>
      <xdr:nvGrpSpPr>
        <xdr:cNvPr id="2" name="1 Grupo"/>
        <xdr:cNvGrpSpPr/>
      </xdr:nvGrpSpPr>
      <xdr:grpSpPr>
        <a:xfrm>
          <a:off x="5975803" y="255557"/>
          <a:ext cx="4059737" cy="9729512"/>
          <a:chOff x="1" y="0"/>
          <a:chExt cx="2413718" cy="9555480"/>
        </a:xfrm>
      </xdr:grpSpPr>
      <xdr:sp macro="" textlink="">
        <xdr:nvSpPr>
          <xdr:cNvPr id="3" name="AutoShape 14"/>
          <xdr:cNvSpPr>
            <a:spLocks noChangeArrowheads="1"/>
          </xdr:cNvSpPr>
        </xdr:nvSpPr>
        <xdr:spPr bwMode="auto">
          <a:xfrm>
            <a:off x="1" y="0"/>
            <a:ext cx="2413718" cy="9555480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VII.- Organización Sindical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El comportamiento de las huelgas por organización Sindical fue determinado por las huelgas efectuadas por las Federaciones,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aún cuando su registro fue tan solo 9 huelgas (20,00%), resaltó por los trabajadores comprendidos    35 672    (63,01%)   y   haber    generado  1 845 906 horas - hombre perdidas (61,40%).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Estas 9 huelgas efectuadas fueron: Federación Nacional de Trabajadores del Poder Judicial, Federación de Trabajadores de Cemento y Premezclado del Perú, Federación Médica Peruana, Federación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Nacional de Trabajadores del Ministerio Público, Federación de Enfermeras del Ministerio de Salud, Federación Nacional de Obstetras del Ministerio de Salud.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Siguió en importancia por el número de huelgas los Sindicatos de Trabajadores Obreros 15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huelgas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(33,33%), comprendió       4 995 trabajadores (8,82%),  y generó 549 448 horas - hombre perdidas </a:t>
            </a:r>
            <a:r>
              <a:rPr lang="es-PE" sz="1100">
                <a:effectLst/>
                <a:latin typeface="Arial" pitchFamily="34" charset="0"/>
                <a:ea typeface="+mj-ea"/>
                <a:cs typeface="Arial" pitchFamily="34" charset="0"/>
              </a:rPr>
              <a:t>(18,28%)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Los Sindicatos de trabajadores Empleados registraron 10  (22,22%),  comprendió 13 823 </a:t>
            </a:r>
            <a:r>
              <a:rPr lang="es-PE" sz="1100">
                <a:effectLst/>
                <a:latin typeface="Arial" pitchFamily="34" charset="0"/>
                <a:ea typeface="+mj-ea"/>
                <a:cs typeface="Arial" pitchFamily="34" charset="0"/>
              </a:rPr>
              <a:t>trabajadores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(24,42%)   y generó 561 460 </a:t>
            </a:r>
            <a:r>
              <a:rPr lang="es-PE" sz="1100">
                <a:effectLst/>
                <a:latin typeface="Arial" pitchFamily="34" charset="0"/>
                <a:ea typeface="+mj-ea"/>
                <a:cs typeface="Arial" pitchFamily="34" charset="0"/>
              </a:rPr>
              <a:t>horas - hombre perdidas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(18,67%).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Rectangle 45"/>
          <xdr:cNvSpPr/>
        </xdr:nvSpPr>
        <xdr:spPr>
          <a:xfrm>
            <a:off x="71919" y="0"/>
            <a:ext cx="2257407" cy="7042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5" name="Rectangle 46"/>
          <xdr:cNvSpPr/>
        </xdr:nvSpPr>
        <xdr:spPr>
          <a:xfrm>
            <a:off x="71919" y="8902745"/>
            <a:ext cx="2275491" cy="419262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2</xdr:col>
      <xdr:colOff>174113</xdr:colOff>
      <xdr:row>1</xdr:row>
      <xdr:rowOff>215083</xdr:rowOff>
    </xdr:from>
    <xdr:to>
      <xdr:col>6</xdr:col>
      <xdr:colOff>51210</xdr:colOff>
      <xdr:row>13</xdr:row>
      <xdr:rowOff>81937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184354</xdr:colOff>
      <xdr:row>14</xdr:row>
      <xdr:rowOff>51211</xdr:rowOff>
    </xdr:from>
    <xdr:to>
      <xdr:col>6</xdr:col>
      <xdr:colOff>61451</xdr:colOff>
      <xdr:row>32</xdr:row>
      <xdr:rowOff>102420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153628</xdr:colOff>
      <xdr:row>33</xdr:row>
      <xdr:rowOff>92176</xdr:rowOff>
    </xdr:from>
    <xdr:to>
      <xdr:col>6</xdr:col>
      <xdr:colOff>51208</xdr:colOff>
      <xdr:row>52</xdr:row>
      <xdr:rowOff>20483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181959</xdr:rowOff>
    </xdr:from>
    <xdr:to>
      <xdr:col>5</xdr:col>
      <xdr:colOff>30480</xdr:colOff>
      <xdr:row>83</xdr:row>
      <xdr:rowOff>1</xdr:rowOff>
    </xdr:to>
    <xdr:grpSp>
      <xdr:nvGrpSpPr>
        <xdr:cNvPr id="2" name="1 Grupo"/>
        <xdr:cNvGrpSpPr/>
      </xdr:nvGrpSpPr>
      <xdr:grpSpPr>
        <a:xfrm>
          <a:off x="1209675" y="181959"/>
          <a:ext cx="4185285" cy="12131962"/>
          <a:chOff x="66616" y="26718"/>
          <a:chExt cx="2414563" cy="11479055"/>
        </a:xfrm>
      </xdr:grpSpPr>
      <xdr:sp macro="" textlink="">
        <xdr:nvSpPr>
          <xdr:cNvPr id="3" name="AutoShape 14"/>
          <xdr:cNvSpPr>
            <a:spLocks noChangeArrowheads="1"/>
          </xdr:cNvSpPr>
        </xdr:nvSpPr>
        <xdr:spPr bwMode="auto">
          <a:xfrm>
            <a:off x="66616" y="26718"/>
            <a:ext cx="2414563" cy="11479055"/>
          </a:xfrm>
          <a:prstGeom prst="rect">
            <a:avLst/>
          </a:prstGeom>
          <a:solidFill>
            <a:schemeClr val="bg1"/>
          </a:solidFill>
          <a:ln w="15875">
            <a:solidFill>
              <a:schemeClr val="bg2">
                <a:lumMod val="50000"/>
              </a:schemeClr>
            </a:solidFill>
          </a:ln>
          <a:extLst/>
        </xdr:spPr>
        <xdr:style>
          <a:lnRef idx="0">
            <a:scrgbClr r="0" g="0" b="0"/>
          </a:lnRef>
          <a:fillRef idx="1002">
            <a:schemeClr val="lt2"/>
          </a:fillRef>
          <a:effectRef idx="0">
            <a:scrgbClr r="0" g="0" b="0"/>
          </a:effectRef>
          <a:fontRef idx="major"/>
        </xdr:style>
        <xdr:txBody>
          <a:bodyPr rot="0" vert="horz" wrap="square" lIns="182880" tIns="457200" rIns="182880" bIns="73152" anchor="t" anchorCtr="0" upright="1">
            <a:noAutofit/>
          </a:bodyPr>
          <a:lstStyle/>
          <a:p>
            <a:pPr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endParaRPr lang="es-PE" sz="2000" b="1" kern="0">
              <a:solidFill>
                <a:srgbClr val="365F91"/>
              </a:solidFill>
              <a:effectLst/>
              <a:ea typeface="Times New Roman"/>
              <a:cs typeface="Times New Roman"/>
            </a:endParaRPr>
          </a:p>
          <a:p>
            <a:pPr algn="ctr">
              <a:lnSpc>
                <a:spcPct val="115000"/>
              </a:lnSpc>
              <a:spcBef>
                <a:spcPts val="2400"/>
              </a:spcBef>
              <a:spcAft>
                <a:spcPts val="1200"/>
              </a:spcAft>
            </a:pPr>
            <a:r>
              <a:rPr lang="es-PE" sz="2000" b="1" kern="0">
                <a:solidFill>
                  <a:sysClr val="windowText" lastClr="000000"/>
                </a:solidFill>
                <a:effectLst/>
                <a:latin typeface="Arial" pitchFamily="34" charset="0"/>
                <a:ea typeface="Times New Roman"/>
                <a:cs typeface="Arial" pitchFamily="34" charset="0"/>
              </a:rPr>
              <a:t>VIII.- Ámbito Geográfico      </a:t>
            </a:r>
            <a:endParaRPr lang="es-PE" sz="1000" baseline="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Igual que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años anteriores de acuerdo al ámbito laboral,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el registro de las huelgas se concentró en </a:t>
            </a: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la Dirección Regional de Trabajo y Promoción del Empleo de Lima Metropolitana con 25 huelgas, 47 950 trabajadores comprendidos y generó 2 022 846 horas - hombre perdidas.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Según el número de huelgas registradas,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 ocupó el segundo lugar  la Dirección Regional de Trabajo y Promoción del Empleo de Arequipa con 4 huelgas, 1 310 trabajadores comprendidos y  generó 277 776 horas - hombre perdidas.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Asimismo,  con un registro de 2 huelgas también tuvó significativa participación  la Dirección Regional de Trabajo y Promoción del Empleo  de Ica que registró 2 huelgas, 979 trabajadores comprendidos  y 158 216 horas - hombre perdida</a:t>
            </a:r>
            <a:r>
              <a:rPr lang="es-PE" sz="1050" baseline="0">
                <a:effectLst/>
                <a:latin typeface="Arial" pitchFamily="34" charset="0"/>
                <a:ea typeface="+mj-ea"/>
                <a:cs typeface="Arial" pitchFamily="34" charset="0"/>
              </a:rPr>
              <a:t>s, seguido por la  Dirección Regional de Trabajo y Promoción del Empleo </a:t>
            </a:r>
            <a:r>
              <a:rPr lang="es-PE" sz="1050" baseline="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de Junín con 2 huelgas, 664 trabajadores comprendidos que  generó         18 592 horas - hombre perdidas. </a:t>
            </a:r>
            <a:endParaRPr lang="es-PE" sz="105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r>
              <a:rPr lang="es-PE" sz="1050">
                <a:solidFill>
                  <a:sysClr val="windowText" lastClr="000000"/>
                </a:solidFill>
                <a:effectLst/>
                <a:latin typeface="Arial" pitchFamily="34" charset="0"/>
                <a:ea typeface="Calibri"/>
                <a:cs typeface="Arial" pitchFamily="34" charset="0"/>
              </a:rPr>
              <a:t>Debemos mencionar a las </a:t>
            </a:r>
            <a:r>
              <a:rPr lang="es-PE" sz="1050" baseline="0">
                <a:effectLst/>
                <a:latin typeface="Arial" pitchFamily="34" charset="0"/>
                <a:ea typeface="+mj-ea"/>
                <a:cs typeface="Arial" pitchFamily="34" charset="0"/>
              </a:rPr>
              <a:t>Direcciones Regionales de Trabajo y Promoción del Empleo,  que habiendo solo registrado 1 huelga, estas sobresalieron por el  número de trabajadores comprendidos y  horas - hombre perdidas; en esta línea podemos citar como ejemplo a la Dirección Regional de Trabajo y Promoción del Empleo de Moquegua que  registró 1 huelga, comprendió a 3 000 trabajadores y generó 411 720 horas - hombre perdidas; esta huelga fue realizada por el Sindicato Unificado de Trabajadores de Shouther Perú Cooper Corporation y Anexos - Sindicato de Trabajadores de Toquepala y Anexos, con una duración de 17 días (7 días en noviembre, 10 días en el mes de diciembre).   </a:t>
            </a:r>
          </a:p>
          <a:p>
            <a:pPr algn="just">
              <a:lnSpc>
                <a:spcPct val="200000"/>
              </a:lnSpc>
              <a:spcAft>
                <a:spcPts val="1000"/>
              </a:spcAft>
            </a:pPr>
            <a:endParaRPr lang="es-PE" sz="800">
              <a:solidFill>
                <a:sysClr val="windowText" lastClr="000000"/>
              </a:solidFill>
              <a:effectLst/>
              <a:latin typeface="Arial" pitchFamily="34" charset="0"/>
              <a:ea typeface="Calibri"/>
              <a:cs typeface="Arial" pitchFamily="34" charset="0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  <a:p>
            <a:pPr>
              <a:lnSpc>
                <a:spcPct val="200000"/>
              </a:lnSpc>
              <a:spcAft>
                <a:spcPts val="1000"/>
              </a:spcAft>
            </a:pPr>
            <a:r>
              <a:rPr lang="es-PE" sz="1100">
                <a:solidFill>
                  <a:srgbClr val="1F497D"/>
                </a:solidFill>
                <a:effectLst/>
                <a:latin typeface="Calibri"/>
                <a:ea typeface="Calibri"/>
                <a:cs typeface="Times New Roman"/>
              </a:rPr>
              <a:t> </a:t>
            </a:r>
            <a:endParaRPr lang="es-P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Rectangle 45"/>
          <xdr:cNvSpPr/>
        </xdr:nvSpPr>
        <xdr:spPr>
          <a:xfrm>
            <a:off x="134587" y="43756"/>
            <a:ext cx="2254389" cy="759271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5" name="Rectangle 46"/>
          <xdr:cNvSpPr/>
        </xdr:nvSpPr>
        <xdr:spPr>
          <a:xfrm>
            <a:off x="126703" y="11002738"/>
            <a:ext cx="2331720" cy="431715"/>
          </a:xfrm>
          <a:prstGeom prst="rect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182880" tIns="182880" rIns="182880" bIns="365760" numCol="1" spcCol="0" rtlCol="0" fromWordArt="0" anchor="b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Bef>
                <a:spcPts val="1200"/>
              </a:spcBef>
              <a:spcAft>
                <a:spcPts val="1000"/>
              </a:spcAft>
            </a:pPr>
            <a:r>
              <a:rPr lang="es-PE" sz="1100">
                <a:solidFill>
                  <a:srgbClr val="FFFFFF"/>
                </a:solidFill>
                <a:effectLst/>
                <a:ea typeface="Calibri"/>
                <a:cs typeface="Times New Roman"/>
              </a:rPr>
              <a:t> </a:t>
            </a:r>
            <a:endParaRPr lang="es-PE" sz="11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6</xdr:col>
      <xdr:colOff>0</xdr:colOff>
      <xdr:row>2</xdr:row>
      <xdr:rowOff>204840</xdr:rowOff>
    </xdr:from>
    <xdr:to>
      <xdr:col>10</xdr:col>
      <xdr:colOff>757903</xdr:colOff>
      <xdr:row>17</xdr:row>
      <xdr:rowOff>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389194</xdr:colOff>
      <xdr:row>20</xdr:row>
      <xdr:rowOff>133145</xdr:rowOff>
    </xdr:from>
    <xdr:to>
      <xdr:col>10</xdr:col>
      <xdr:colOff>921774</xdr:colOff>
      <xdr:row>38</xdr:row>
      <xdr:rowOff>153629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399435</xdr:colOff>
      <xdr:row>42</xdr:row>
      <xdr:rowOff>133146</xdr:rowOff>
    </xdr:from>
    <xdr:to>
      <xdr:col>11</xdr:col>
      <xdr:colOff>0</xdr:colOff>
      <xdr:row>62</xdr:row>
      <xdr:rowOff>112662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15" name="Text Box 1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17" name="Text Box 3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18" name="Text Box 4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19" name="Text Box 5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20" name="Text Box 1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22" name="Text Box 3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23" name="Text Box 4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36024" name="Text Box 5"/>
        <xdr:cNvSpPr txBox="1">
          <a:spLocks noChangeArrowheads="1"/>
        </xdr:cNvSpPr>
      </xdr:nvSpPr>
      <xdr:spPr bwMode="auto">
        <a:xfrm>
          <a:off x="3219450" y="248602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4</xdr:row>
      <xdr:rowOff>0</xdr:rowOff>
    </xdr:from>
    <xdr:to>
      <xdr:col>4</xdr:col>
      <xdr:colOff>762000</xdr:colOff>
      <xdr:row>4</xdr:row>
      <xdr:rowOff>0</xdr:rowOff>
    </xdr:to>
    <xdr:sp macro="" textlink="">
      <xdr:nvSpPr>
        <xdr:cNvPr id="36025" name="Text Box 1"/>
        <xdr:cNvSpPr txBox="1">
          <a:spLocks noChangeArrowheads="1"/>
        </xdr:cNvSpPr>
      </xdr:nvSpPr>
      <xdr:spPr bwMode="auto">
        <a:xfrm>
          <a:off x="3219450" y="180975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4</xdr:row>
      <xdr:rowOff>0</xdr:rowOff>
    </xdr:from>
    <xdr:to>
      <xdr:col>4</xdr:col>
      <xdr:colOff>762000</xdr:colOff>
      <xdr:row>4</xdr:row>
      <xdr:rowOff>0</xdr:rowOff>
    </xdr:to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3219450" y="180975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</xdr:row>
      <xdr:rowOff>0</xdr:rowOff>
    </xdr:from>
    <xdr:to>
      <xdr:col>4</xdr:col>
      <xdr:colOff>762000</xdr:colOff>
      <xdr:row>3</xdr:row>
      <xdr:rowOff>0</xdr:rowOff>
    </xdr:to>
    <xdr:sp macro="" textlink="">
      <xdr:nvSpPr>
        <xdr:cNvPr id="36027" name="Text Box 1"/>
        <xdr:cNvSpPr txBox="1">
          <a:spLocks noChangeArrowheads="1"/>
        </xdr:cNvSpPr>
      </xdr:nvSpPr>
      <xdr:spPr bwMode="auto">
        <a:xfrm>
          <a:off x="3219450" y="142875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</xdr:row>
      <xdr:rowOff>0</xdr:rowOff>
    </xdr:from>
    <xdr:to>
      <xdr:col>4</xdr:col>
      <xdr:colOff>762000</xdr:colOff>
      <xdr:row>3</xdr:row>
      <xdr:rowOff>0</xdr:rowOff>
    </xdr:to>
    <xdr:sp macro="" textlink="">
      <xdr:nvSpPr>
        <xdr:cNvPr id="36028" name="Text Box 2"/>
        <xdr:cNvSpPr txBox="1">
          <a:spLocks noChangeArrowheads="1"/>
        </xdr:cNvSpPr>
      </xdr:nvSpPr>
      <xdr:spPr bwMode="auto">
        <a:xfrm>
          <a:off x="3219450" y="142875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5</xdr:row>
      <xdr:rowOff>0</xdr:rowOff>
    </xdr:from>
    <xdr:to>
      <xdr:col>4</xdr:col>
      <xdr:colOff>762000</xdr:colOff>
      <xdr:row>5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3981450" y="2162175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4</xdr:row>
      <xdr:rowOff>0</xdr:rowOff>
    </xdr:from>
    <xdr:to>
      <xdr:col>4</xdr:col>
      <xdr:colOff>762000</xdr:colOff>
      <xdr:row>4</xdr:row>
      <xdr:rowOff>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981450" y="148590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4</xdr:row>
      <xdr:rowOff>0</xdr:rowOff>
    </xdr:from>
    <xdr:to>
      <xdr:col>4</xdr:col>
      <xdr:colOff>762000</xdr:colOff>
      <xdr:row>4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981450" y="148590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</xdr:row>
      <xdr:rowOff>0</xdr:rowOff>
    </xdr:from>
    <xdr:to>
      <xdr:col>4</xdr:col>
      <xdr:colOff>762000</xdr:colOff>
      <xdr:row>3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981450" y="110490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</xdr:row>
      <xdr:rowOff>0</xdr:rowOff>
    </xdr:from>
    <xdr:to>
      <xdr:col>4</xdr:col>
      <xdr:colOff>762000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981450" y="1104900"/>
          <a:ext cx="23526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acheco\JUANAPACHECO\HUELGAS%202017\NORMA\NORMA%20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"/>
      <sheetName val="Hoja1"/>
      <sheetName val="C-13"/>
      <sheetName val="C-14"/>
      <sheetName val="C-15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L7">
            <v>2</v>
          </cell>
          <cell r="BM7">
            <v>0</v>
          </cell>
        </row>
        <row r="8">
          <cell r="BL8">
            <v>328</v>
          </cell>
          <cell r="BM8">
            <v>0</v>
          </cell>
        </row>
        <row r="9">
          <cell r="BL9">
            <v>23664</v>
          </cell>
          <cell r="BM9">
            <v>119160</v>
          </cell>
        </row>
        <row r="11">
          <cell r="BL11">
            <v>1</v>
          </cell>
          <cell r="BM11">
            <v>1</v>
          </cell>
        </row>
        <row r="12">
          <cell r="BL12">
            <v>77</v>
          </cell>
          <cell r="BM12">
            <v>544</v>
          </cell>
        </row>
        <row r="13">
          <cell r="BL13">
            <v>11144</v>
          </cell>
          <cell r="BM13">
            <v>100096</v>
          </cell>
        </row>
        <row r="14">
          <cell r="BH14">
            <v>0</v>
          </cell>
        </row>
        <row r="15">
          <cell r="BM15">
            <v>2</v>
          </cell>
        </row>
        <row r="16">
          <cell r="BL16">
            <v>0</v>
          </cell>
          <cell r="BM16">
            <v>799</v>
          </cell>
        </row>
        <row r="17">
          <cell r="BL17">
            <v>0</v>
          </cell>
          <cell r="BM17">
            <v>169224</v>
          </cell>
        </row>
        <row r="19">
          <cell r="BL19">
            <v>3</v>
          </cell>
          <cell r="BM19">
            <v>3</v>
          </cell>
        </row>
        <row r="20">
          <cell r="BL20">
            <v>394</v>
          </cell>
          <cell r="BM20">
            <v>1433</v>
          </cell>
        </row>
        <row r="21">
          <cell r="BL21">
            <v>8624</v>
          </cell>
          <cell r="BM21">
            <v>128456</v>
          </cell>
        </row>
        <row r="23">
          <cell r="BL23">
            <v>2</v>
          </cell>
          <cell r="BM23">
            <v>1</v>
          </cell>
        </row>
        <row r="24">
          <cell r="BL24">
            <v>138</v>
          </cell>
          <cell r="BM24">
            <v>332</v>
          </cell>
        </row>
        <row r="25">
          <cell r="BL25">
            <v>11224</v>
          </cell>
          <cell r="BM25">
            <v>5312</v>
          </cell>
        </row>
        <row r="27">
          <cell r="BL27">
            <v>2</v>
          </cell>
          <cell r="BM27">
            <v>5</v>
          </cell>
        </row>
        <row r="28">
          <cell r="BL28">
            <v>897</v>
          </cell>
          <cell r="BM28">
            <v>827</v>
          </cell>
        </row>
        <row r="29">
          <cell r="BL29">
            <v>14232</v>
          </cell>
          <cell r="BM29">
            <v>31240</v>
          </cell>
        </row>
        <row r="31">
          <cell r="BL31">
            <v>3</v>
          </cell>
          <cell r="BM31">
            <v>6</v>
          </cell>
        </row>
        <row r="32">
          <cell r="BL32">
            <v>4009</v>
          </cell>
          <cell r="BM32">
            <v>8466</v>
          </cell>
        </row>
        <row r="33">
          <cell r="BL33">
            <v>64144</v>
          </cell>
          <cell r="BM33">
            <v>351264</v>
          </cell>
        </row>
        <row r="35">
          <cell r="BL35">
            <v>0</v>
          </cell>
          <cell r="BM35">
            <v>2</v>
          </cell>
        </row>
        <row r="36">
          <cell r="BL36">
            <v>0</v>
          </cell>
          <cell r="BM36">
            <v>8143</v>
          </cell>
        </row>
        <row r="37">
          <cell r="BL37">
            <v>0</v>
          </cell>
          <cell r="BM37">
            <v>195238</v>
          </cell>
        </row>
        <row r="39">
          <cell r="BL39">
            <v>2</v>
          </cell>
          <cell r="BM39">
            <v>1</v>
          </cell>
        </row>
        <row r="40">
          <cell r="BL40">
            <v>265</v>
          </cell>
          <cell r="BM40">
            <v>2243</v>
          </cell>
        </row>
        <row r="41">
          <cell r="BL41">
            <v>5320</v>
          </cell>
          <cell r="BM41">
            <v>121316</v>
          </cell>
        </row>
        <row r="43">
          <cell r="BL43">
            <v>1</v>
          </cell>
          <cell r="BM43">
            <v>3</v>
          </cell>
        </row>
        <row r="44">
          <cell r="BL44">
            <v>930</v>
          </cell>
          <cell r="BM44">
            <v>22054</v>
          </cell>
        </row>
        <row r="45">
          <cell r="BL45">
            <v>141360</v>
          </cell>
          <cell r="BM45">
            <v>1001324</v>
          </cell>
        </row>
        <row r="47">
          <cell r="BL47">
            <v>0</v>
          </cell>
          <cell r="BM47">
            <v>2</v>
          </cell>
        </row>
        <row r="48">
          <cell r="BL48">
            <v>0</v>
          </cell>
          <cell r="BM48">
            <v>3886</v>
          </cell>
        </row>
        <row r="49">
          <cell r="BL49">
            <v>0</v>
          </cell>
          <cell r="BM49">
            <v>282528</v>
          </cell>
        </row>
        <row r="51">
          <cell r="BL51">
            <v>1</v>
          </cell>
          <cell r="BM51">
            <v>2</v>
          </cell>
        </row>
        <row r="52">
          <cell r="BL52">
            <v>160</v>
          </cell>
          <cell r="BM52">
            <v>685</v>
          </cell>
        </row>
        <row r="53">
          <cell r="BL53">
            <v>26880</v>
          </cell>
          <cell r="BM53">
            <v>194744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9"/>
  <sheetViews>
    <sheetView showGridLines="0" topLeftCell="A28" zoomScaleNormal="100" zoomScaleSheetLayoutView="93" workbookViewId="0">
      <selection activeCell="L53" sqref="L53"/>
    </sheetView>
  </sheetViews>
  <sheetFormatPr baseColWidth="10" defaultRowHeight="13.2" x14ac:dyDescent="0.25"/>
  <cols>
    <col min="2" max="2" width="3.44140625" customWidth="1"/>
    <col min="3" max="3" width="13.88671875" customWidth="1"/>
    <col min="4" max="4" width="15" customWidth="1"/>
    <col min="5" max="5" width="25.44140625" customWidth="1"/>
    <col min="6" max="6" width="24" customWidth="1"/>
    <col min="7" max="7" width="1.88671875" customWidth="1"/>
    <col min="8" max="11" width="11.44140625" customWidth="1"/>
  </cols>
  <sheetData>
    <row r="1" spans="3:11" ht="5.25" customHeight="1" x14ac:dyDescent="0.25"/>
    <row r="2" spans="3:11" ht="38.25" customHeight="1" x14ac:dyDescent="0.25">
      <c r="C2" s="200" t="s">
        <v>161</v>
      </c>
      <c r="D2" s="37"/>
      <c r="E2" s="37"/>
      <c r="F2" s="37"/>
      <c r="H2" s="552"/>
      <c r="I2" s="552"/>
      <c r="J2" s="552"/>
      <c r="K2" s="552"/>
    </row>
    <row r="3" spans="3:11" ht="6" customHeight="1" x14ac:dyDescent="0.25">
      <c r="C3" s="37"/>
      <c r="D3" s="37"/>
      <c r="E3" s="37"/>
      <c r="F3" s="37"/>
      <c r="H3" s="552"/>
      <c r="I3" s="552"/>
      <c r="J3" s="552"/>
      <c r="K3" s="552"/>
    </row>
    <row r="4" spans="3:11" ht="37.5" customHeight="1" x14ac:dyDescent="0.25">
      <c r="C4" s="944" t="s">
        <v>303</v>
      </c>
      <c r="D4" s="945"/>
      <c r="E4" s="945"/>
      <c r="F4" s="945"/>
      <c r="H4" s="552"/>
      <c r="I4" s="552"/>
      <c r="J4" s="552"/>
      <c r="K4" s="552"/>
    </row>
    <row r="5" spans="3:11" ht="6" customHeight="1" thickBot="1" x14ac:dyDescent="0.3">
      <c r="C5" s="193"/>
      <c r="D5" s="193"/>
      <c r="E5" s="193"/>
      <c r="F5" s="193"/>
      <c r="H5" s="552"/>
      <c r="I5" s="552"/>
      <c r="J5" s="552"/>
      <c r="K5" s="552"/>
    </row>
    <row r="6" spans="3:11" ht="36" customHeight="1" thickBot="1" x14ac:dyDescent="0.3">
      <c r="C6" s="201" t="s">
        <v>1</v>
      </c>
      <c r="D6" s="201" t="s">
        <v>2</v>
      </c>
      <c r="E6" s="201" t="s">
        <v>203</v>
      </c>
      <c r="F6" s="201" t="s">
        <v>63</v>
      </c>
      <c r="H6" s="552"/>
      <c r="I6" s="552"/>
      <c r="J6" s="552"/>
      <c r="K6" s="552"/>
    </row>
    <row r="7" spans="3:11" ht="9.75" customHeight="1" x14ac:dyDescent="0.25">
      <c r="C7" s="194"/>
      <c r="D7" s="194"/>
      <c r="E7" s="194"/>
      <c r="F7" s="194"/>
      <c r="H7" s="552"/>
      <c r="I7" s="552"/>
      <c r="J7" s="552"/>
      <c r="K7" s="552"/>
    </row>
    <row r="8" spans="3:11" ht="18.75" customHeight="1" x14ac:dyDescent="0.25">
      <c r="C8" s="195">
        <v>2016</v>
      </c>
      <c r="D8" s="196">
        <v>41</v>
      </c>
      <c r="E8" s="197">
        <v>20463</v>
      </c>
      <c r="F8" s="197">
        <v>3084056</v>
      </c>
      <c r="H8" s="552"/>
      <c r="I8" s="552"/>
      <c r="J8" s="552"/>
      <c r="K8" s="552"/>
    </row>
    <row r="9" spans="3:11" ht="20.25" customHeight="1" x14ac:dyDescent="0.25">
      <c r="C9" s="195">
        <v>2017</v>
      </c>
      <c r="D9" s="196">
        <v>45</v>
      </c>
      <c r="E9" s="197">
        <v>56610</v>
      </c>
      <c r="F9" s="197">
        <v>3006494</v>
      </c>
      <c r="H9" s="552"/>
      <c r="I9" s="552"/>
      <c r="J9" s="552"/>
      <c r="K9" s="552"/>
    </row>
    <row r="10" spans="3:11" ht="21.75" customHeight="1" x14ac:dyDescent="0.25">
      <c r="C10" s="4" t="s">
        <v>204</v>
      </c>
      <c r="D10" s="352">
        <f>+(D9-D8)/D8</f>
        <v>9.7560975609756101E-2</v>
      </c>
      <c r="E10" s="353">
        <f>+(E9-E8)/E8</f>
        <v>1.7664565313003959</v>
      </c>
      <c r="F10" s="353">
        <f>+(F9-F8)/F8</f>
        <v>-2.5149348779658996E-2</v>
      </c>
      <c r="H10" s="552"/>
      <c r="I10" s="552"/>
      <c r="J10" s="552"/>
      <c r="K10" s="552"/>
    </row>
    <row r="11" spans="3:11" ht="18.75" customHeight="1" thickBot="1" x14ac:dyDescent="0.3">
      <c r="C11" s="199" t="s">
        <v>304</v>
      </c>
      <c r="D11" s="198"/>
      <c r="E11" s="198"/>
      <c r="F11" s="198"/>
      <c r="H11" s="552"/>
      <c r="I11" s="552"/>
      <c r="J11" s="552"/>
      <c r="K11" s="552"/>
    </row>
    <row r="12" spans="3:11" ht="24" customHeight="1" x14ac:dyDescent="0.25">
      <c r="C12" s="18" t="s">
        <v>205</v>
      </c>
      <c r="D12" s="193"/>
      <c r="E12" s="193"/>
      <c r="F12" s="193"/>
      <c r="H12" s="552"/>
      <c r="I12" s="552"/>
      <c r="J12" s="552"/>
      <c r="K12" s="552"/>
    </row>
    <row r="13" spans="3:11" x14ac:dyDescent="0.25">
      <c r="C13" s="193"/>
      <c r="D13" s="193"/>
      <c r="E13" s="193"/>
      <c r="F13" s="193"/>
      <c r="H13" s="552"/>
      <c r="I13" s="552"/>
      <c r="J13" s="552"/>
      <c r="K13" s="552"/>
    </row>
    <row r="14" spans="3:11" x14ac:dyDescent="0.25">
      <c r="H14" s="552"/>
      <c r="I14" s="552"/>
      <c r="J14" s="552"/>
      <c r="K14" s="552"/>
    </row>
    <row r="15" spans="3:11" x14ac:dyDescent="0.25">
      <c r="H15" s="552"/>
      <c r="I15" s="552"/>
      <c r="J15" s="552"/>
      <c r="K15" s="552"/>
    </row>
    <row r="16" spans="3:11" x14ac:dyDescent="0.25">
      <c r="H16" s="552"/>
      <c r="I16" s="552"/>
      <c r="J16" s="552"/>
      <c r="K16" s="552"/>
    </row>
    <row r="17" spans="8:13" x14ac:dyDescent="0.25">
      <c r="H17" s="552"/>
      <c r="I17" s="552"/>
      <c r="J17" s="552"/>
      <c r="K17" s="552"/>
    </row>
    <row r="18" spans="8:13" x14ac:dyDescent="0.25">
      <c r="H18" s="552"/>
      <c r="I18" s="552"/>
      <c r="J18" s="552"/>
      <c r="K18" s="552"/>
    </row>
    <row r="19" spans="8:13" x14ac:dyDescent="0.25">
      <c r="H19" s="552"/>
      <c r="I19" s="552"/>
      <c r="J19" s="552"/>
      <c r="K19" s="552"/>
    </row>
    <row r="20" spans="8:13" x14ac:dyDescent="0.25">
      <c r="H20" s="552"/>
      <c r="I20" s="552"/>
      <c r="J20" s="552"/>
      <c r="K20" s="552"/>
    </row>
    <row r="21" spans="8:13" x14ac:dyDescent="0.25">
      <c r="H21" s="552"/>
      <c r="I21" s="552"/>
      <c r="J21" s="552"/>
      <c r="K21" s="552"/>
    </row>
    <row r="22" spans="8:13" x14ac:dyDescent="0.25">
      <c r="H22" s="552"/>
      <c r="I22" s="552"/>
      <c r="J22" s="552"/>
      <c r="K22" s="552"/>
    </row>
    <row r="23" spans="8:13" x14ac:dyDescent="0.25">
      <c r="H23" s="552"/>
      <c r="I23" s="552"/>
      <c r="J23" s="552"/>
      <c r="K23" s="552"/>
    </row>
    <row r="24" spans="8:13" x14ac:dyDescent="0.25">
      <c r="H24" s="552"/>
      <c r="I24" s="552"/>
      <c r="J24" s="552"/>
      <c r="K24" s="552"/>
    </row>
    <row r="25" spans="8:13" x14ac:dyDescent="0.25">
      <c r="H25" s="552"/>
      <c r="I25" s="552"/>
      <c r="J25" s="552"/>
      <c r="K25" s="552"/>
      <c r="M25" s="552"/>
    </row>
    <row r="26" spans="8:13" x14ac:dyDescent="0.25">
      <c r="H26" s="552"/>
      <c r="I26" s="552"/>
      <c r="J26" s="552"/>
      <c r="K26" s="552"/>
    </row>
    <row r="27" spans="8:13" x14ac:dyDescent="0.25">
      <c r="H27" s="552"/>
      <c r="I27" s="552"/>
      <c r="J27" s="552"/>
      <c r="K27" s="552"/>
    </row>
    <row r="28" spans="8:13" x14ac:dyDescent="0.25">
      <c r="H28" s="552"/>
      <c r="I28" s="552"/>
      <c r="J28" s="552"/>
      <c r="K28" s="552"/>
    </row>
    <row r="29" spans="8:13" x14ac:dyDescent="0.25">
      <c r="H29" s="552"/>
      <c r="I29" s="552"/>
      <c r="J29" s="552"/>
      <c r="K29" s="552"/>
    </row>
    <row r="30" spans="8:13" x14ac:dyDescent="0.25">
      <c r="H30" s="552"/>
      <c r="I30" s="552"/>
      <c r="J30" s="552"/>
      <c r="K30" s="552"/>
    </row>
    <row r="31" spans="8:13" x14ac:dyDescent="0.25">
      <c r="H31" s="552"/>
      <c r="I31" s="552"/>
      <c r="J31" s="552"/>
      <c r="K31" s="552"/>
    </row>
    <row r="32" spans="8:13" x14ac:dyDescent="0.25">
      <c r="H32" s="552"/>
      <c r="I32" s="552"/>
      <c r="J32" s="552"/>
      <c r="K32" s="552"/>
    </row>
    <row r="33" spans="8:11" x14ac:dyDescent="0.25">
      <c r="H33" s="552"/>
      <c r="I33" s="552"/>
      <c r="J33" s="552"/>
      <c r="K33" s="552"/>
    </row>
    <row r="34" spans="8:11" x14ac:dyDescent="0.25">
      <c r="H34" s="552"/>
      <c r="I34" s="552"/>
      <c r="J34" s="552"/>
      <c r="K34" s="552"/>
    </row>
    <row r="35" spans="8:11" x14ac:dyDescent="0.25">
      <c r="H35" s="552"/>
      <c r="I35" s="552"/>
      <c r="J35" s="552"/>
      <c r="K35" s="552"/>
    </row>
    <row r="36" spans="8:11" x14ac:dyDescent="0.25">
      <c r="H36" s="552"/>
      <c r="I36" s="552"/>
      <c r="J36" s="552"/>
      <c r="K36" s="552"/>
    </row>
    <row r="37" spans="8:11" x14ac:dyDescent="0.25">
      <c r="H37" s="552"/>
      <c r="I37" s="552"/>
      <c r="J37" s="552"/>
      <c r="K37" s="552"/>
    </row>
    <row r="38" spans="8:11" x14ac:dyDescent="0.25">
      <c r="H38" s="552"/>
      <c r="I38" s="552"/>
      <c r="J38" s="552"/>
      <c r="K38" s="552"/>
    </row>
    <row r="39" spans="8:11" x14ac:dyDescent="0.25">
      <c r="H39" s="552"/>
      <c r="I39" s="552"/>
      <c r="J39" s="552"/>
      <c r="K39" s="552"/>
    </row>
    <row r="40" spans="8:11" x14ac:dyDescent="0.25">
      <c r="H40" s="552"/>
      <c r="I40" s="552"/>
      <c r="J40" s="552"/>
      <c r="K40" s="552"/>
    </row>
    <row r="41" spans="8:11" x14ac:dyDescent="0.25">
      <c r="H41" s="552"/>
      <c r="I41" s="552"/>
      <c r="J41" s="552"/>
      <c r="K41" s="552"/>
    </row>
    <row r="42" spans="8:11" x14ac:dyDescent="0.25">
      <c r="H42" s="552"/>
      <c r="I42" s="552"/>
      <c r="J42" s="552"/>
      <c r="K42" s="552"/>
    </row>
    <row r="43" spans="8:11" x14ac:dyDescent="0.25">
      <c r="H43" s="552"/>
      <c r="I43" s="552"/>
      <c r="J43" s="552"/>
      <c r="K43" s="552"/>
    </row>
    <row r="44" spans="8:11" x14ac:dyDescent="0.25">
      <c r="H44" s="552"/>
      <c r="I44" s="552"/>
      <c r="J44" s="552"/>
      <c r="K44" s="552"/>
    </row>
    <row r="45" spans="8:11" x14ac:dyDescent="0.25">
      <c r="H45" s="552"/>
      <c r="I45" s="552"/>
      <c r="J45" s="552"/>
      <c r="K45" s="552"/>
    </row>
    <row r="46" spans="8:11" ht="11.25" customHeight="1" x14ac:dyDescent="0.25">
      <c r="H46" s="552"/>
      <c r="I46" s="552"/>
      <c r="J46" s="552"/>
      <c r="K46" s="552"/>
    </row>
    <row r="47" spans="8:11" x14ac:dyDescent="0.25">
      <c r="H47" s="552"/>
      <c r="I47" s="552"/>
      <c r="J47" s="552"/>
      <c r="K47" s="552"/>
    </row>
    <row r="48" spans="8:11" x14ac:dyDescent="0.25">
      <c r="H48" s="552"/>
      <c r="I48" s="552"/>
      <c r="J48" s="552"/>
      <c r="K48" s="552"/>
    </row>
    <row r="49" spans="3:11" x14ac:dyDescent="0.25">
      <c r="H49" s="552"/>
      <c r="I49" s="552"/>
      <c r="J49" s="552"/>
      <c r="K49" s="552"/>
    </row>
    <row r="50" spans="3:11" x14ac:dyDescent="0.25">
      <c r="H50" s="552"/>
      <c r="I50" s="552"/>
      <c r="J50" s="552"/>
      <c r="K50" s="552"/>
    </row>
    <row r="51" spans="3:11" x14ac:dyDescent="0.25">
      <c r="H51" s="552"/>
      <c r="I51" s="552"/>
      <c r="J51" s="552"/>
      <c r="K51" s="552"/>
    </row>
    <row r="52" spans="3:11" x14ac:dyDescent="0.25">
      <c r="H52" s="552"/>
      <c r="I52" s="552"/>
      <c r="J52" s="552"/>
      <c r="K52" s="552"/>
    </row>
    <row r="53" spans="3:11" x14ac:dyDescent="0.25">
      <c r="H53" s="552"/>
      <c r="I53" s="552"/>
      <c r="J53" s="552"/>
      <c r="K53" s="552"/>
    </row>
    <row r="54" spans="3:11" x14ac:dyDescent="0.25">
      <c r="H54" s="552"/>
      <c r="I54" s="552"/>
      <c r="J54" s="552"/>
      <c r="K54" s="552"/>
    </row>
    <row r="55" spans="3:11" x14ac:dyDescent="0.25">
      <c r="H55" s="552"/>
      <c r="I55" s="552"/>
      <c r="J55" s="552"/>
      <c r="K55" s="552"/>
    </row>
    <row r="56" spans="3:11" x14ac:dyDescent="0.25">
      <c r="H56" s="552"/>
      <c r="I56" s="552"/>
      <c r="J56" s="552"/>
      <c r="K56" s="552"/>
    </row>
    <row r="57" spans="3:11" x14ac:dyDescent="0.25">
      <c r="H57" s="552"/>
      <c r="I57" s="552"/>
      <c r="J57" s="552"/>
      <c r="K57" s="552"/>
    </row>
    <row r="58" spans="3:11" x14ac:dyDescent="0.25">
      <c r="H58" s="552"/>
      <c r="I58" s="552"/>
      <c r="J58" s="552"/>
      <c r="K58" s="552"/>
    </row>
    <row r="59" spans="3:11" ht="21" customHeight="1" x14ac:dyDescent="0.25">
      <c r="C59" s="18" t="s">
        <v>205</v>
      </c>
    </row>
  </sheetData>
  <mergeCells count="1">
    <mergeCell ref="C4:F4"/>
  </mergeCells>
  <printOptions horizontalCentered="1" verticalCentered="1"/>
  <pageMargins left="0" right="0" top="0" bottom="0" header="0" footer="0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22"/>
  <sheetViews>
    <sheetView showGridLines="0" view="pageBreakPreview" topLeftCell="A3" zoomScale="96" zoomScaleNormal="78" zoomScaleSheetLayoutView="96" workbookViewId="0">
      <selection activeCell="L53" sqref="L53"/>
    </sheetView>
  </sheetViews>
  <sheetFormatPr baseColWidth="10" defaultColWidth="11.44140625" defaultRowHeight="13.2" x14ac:dyDescent="0.25"/>
  <cols>
    <col min="1" max="1" width="5.109375" style="1" customWidth="1"/>
    <col min="2" max="2" width="53.6640625" style="1" customWidth="1"/>
    <col min="3" max="3" width="10.44140625" style="1" customWidth="1"/>
    <col min="4" max="4" width="3.6640625" style="1" customWidth="1"/>
    <col min="5" max="5" width="10.33203125" style="1" customWidth="1"/>
    <col min="6" max="6" width="3.6640625" style="1" customWidth="1"/>
    <col min="7" max="7" width="12.6640625" style="1" customWidth="1"/>
    <col min="8" max="8" width="3.6640625" style="1" customWidth="1"/>
    <col min="9" max="9" width="12.6640625" style="1" customWidth="1"/>
    <col min="10" max="10" width="3.6640625" style="1" customWidth="1"/>
    <col min="11" max="11" width="15.6640625" style="1" customWidth="1"/>
    <col min="12" max="12" width="3.6640625" style="1" customWidth="1"/>
    <col min="13" max="13" width="15.6640625" style="1" customWidth="1"/>
    <col min="14" max="14" width="3.6640625" style="1" customWidth="1"/>
    <col min="15" max="15" width="4.5546875" style="1" customWidth="1"/>
    <col min="16" max="16384" width="11.44140625" style="1"/>
  </cols>
  <sheetData>
    <row r="1" spans="2:18" ht="30" customHeight="1" x14ac:dyDescent="0.25">
      <c r="B1" s="947" t="s">
        <v>3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64"/>
    </row>
    <row r="2" spans="2:18" ht="30.75" customHeight="1" x14ac:dyDescent="0.25">
      <c r="B2" s="55" t="s">
        <v>161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8" ht="34.5" customHeight="1" x14ac:dyDescent="0.25">
      <c r="B3" s="948" t="s">
        <v>229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</row>
    <row r="4" spans="2:18" s="56" customFormat="1" ht="35.25" customHeight="1" thickBot="1" x14ac:dyDescent="0.3">
      <c r="B4" s="962" t="s">
        <v>306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1"/>
    </row>
    <row r="5" spans="2:18" s="671" customFormat="1" ht="30.75" customHeight="1" thickBot="1" x14ac:dyDescent="0.3">
      <c r="B5" s="958" t="s">
        <v>4</v>
      </c>
      <c r="C5" s="953" t="s">
        <v>2</v>
      </c>
      <c r="D5" s="957"/>
      <c r="E5" s="957"/>
      <c r="F5" s="957"/>
      <c r="G5" s="953" t="s">
        <v>15</v>
      </c>
      <c r="H5" s="957"/>
      <c r="I5" s="957"/>
      <c r="J5" s="954"/>
      <c r="K5" s="957" t="s">
        <v>12</v>
      </c>
      <c r="L5" s="957"/>
      <c r="M5" s="957"/>
      <c r="N5" s="954"/>
      <c r="O5" s="56"/>
    </row>
    <row r="6" spans="2:18" s="671" customFormat="1" ht="30.75" customHeight="1" thickBot="1" x14ac:dyDescent="0.3">
      <c r="B6" s="959"/>
      <c r="C6" s="953" t="s">
        <v>129</v>
      </c>
      <c r="D6" s="957"/>
      <c r="E6" s="960" t="s">
        <v>5</v>
      </c>
      <c r="F6" s="960"/>
      <c r="G6" s="953" t="s">
        <v>129</v>
      </c>
      <c r="H6" s="957"/>
      <c r="I6" s="960" t="s">
        <v>5</v>
      </c>
      <c r="J6" s="961"/>
      <c r="K6" s="957" t="s">
        <v>129</v>
      </c>
      <c r="L6" s="957"/>
      <c r="M6" s="960" t="s">
        <v>5</v>
      </c>
      <c r="N6" s="961"/>
      <c r="O6" s="56"/>
    </row>
    <row r="7" spans="2:18" s="671" customFormat="1" ht="30" customHeight="1" x14ac:dyDescent="0.25">
      <c r="B7" s="57" t="s">
        <v>125</v>
      </c>
      <c r="C7" s="672">
        <f>SUM(C8:C9)</f>
        <v>17</v>
      </c>
      <c r="D7" s="673"/>
      <c r="E7" s="674">
        <f>SUM(E8:E9)</f>
        <v>37.777777777777779</v>
      </c>
      <c r="F7" s="673"/>
      <c r="G7" s="675">
        <f>SUM(G8:G9)</f>
        <v>7198</v>
      </c>
      <c r="H7" s="676"/>
      <c r="I7" s="677">
        <f>SUM(I8:I9)</f>
        <v>12.715068009185655</v>
      </c>
      <c r="J7" s="678"/>
      <c r="K7" s="679">
        <f>SUM(K8:K9)</f>
        <v>306592</v>
      </c>
      <c r="L7" s="673"/>
      <c r="M7" s="674">
        <f>SUM(M8:M9)</f>
        <v>10.197658801248231</v>
      </c>
      <c r="N7" s="680"/>
    </row>
    <row r="8" spans="2:18" s="671" customFormat="1" ht="30" customHeight="1" x14ac:dyDescent="0.25">
      <c r="B8" s="162" t="s">
        <v>270</v>
      </c>
      <c r="C8" s="477">
        <v>15</v>
      </c>
      <c r="D8" s="66"/>
      <c r="E8" s="681">
        <f>C8*100/C16</f>
        <v>33.333333333333336</v>
      </c>
      <c r="F8" s="66"/>
      <c r="G8" s="477">
        <v>7053</v>
      </c>
      <c r="H8" s="66"/>
      <c r="I8" s="682">
        <f>G8*100/G16</f>
        <v>12.458929517753047</v>
      </c>
      <c r="J8" s="683"/>
      <c r="K8" s="66">
        <v>304888</v>
      </c>
      <c r="L8" s="66"/>
      <c r="M8" s="681">
        <f>K8*100/K16</f>
        <v>10.140981488737379</v>
      </c>
      <c r="N8" s="58"/>
    </row>
    <row r="9" spans="2:18" s="671" customFormat="1" ht="33" customHeight="1" x14ac:dyDescent="0.25">
      <c r="B9" s="162" t="s">
        <v>328</v>
      </c>
      <c r="C9" s="477">
        <v>2</v>
      </c>
      <c r="D9" s="66"/>
      <c r="E9" s="681">
        <f>C9*100/C16</f>
        <v>4.4444444444444446</v>
      </c>
      <c r="F9" s="66"/>
      <c r="G9" s="477">
        <v>145</v>
      </c>
      <c r="H9" s="66"/>
      <c r="I9" s="681">
        <f>G9*100/G16</f>
        <v>0.25613849143260908</v>
      </c>
      <c r="J9" s="683"/>
      <c r="K9" s="66">
        <v>1704</v>
      </c>
      <c r="L9" s="66"/>
      <c r="M9" s="681">
        <f>K9*100/K16</f>
        <v>5.6677312510851507E-2</v>
      </c>
      <c r="N9" s="58"/>
    </row>
    <row r="10" spans="2:18" s="671" customFormat="1" ht="66.75" customHeight="1" x14ac:dyDescent="0.25">
      <c r="B10" s="57" t="s">
        <v>126</v>
      </c>
      <c r="C10" s="672">
        <f>SUM(C11)</f>
        <v>17</v>
      </c>
      <c r="D10" s="673"/>
      <c r="E10" s="674">
        <f>SUM(E11)</f>
        <v>37.777777777777779</v>
      </c>
      <c r="F10" s="673"/>
      <c r="G10" s="672">
        <f>SUM(G11)</f>
        <v>31088</v>
      </c>
      <c r="H10" s="673"/>
      <c r="I10" s="674">
        <f>SUM(I11)</f>
        <v>54.916092563151388</v>
      </c>
      <c r="J10" s="684"/>
      <c r="K10" s="679">
        <f>SUM(K11)</f>
        <v>1124254</v>
      </c>
      <c r="L10" s="673"/>
      <c r="M10" s="674">
        <f>SUM(M11)</f>
        <v>37.394187382379606</v>
      </c>
      <c r="N10" s="680"/>
    </row>
    <row r="11" spans="2:18" s="60" customFormat="1" ht="39.6" x14ac:dyDescent="0.25">
      <c r="B11" s="427" t="s">
        <v>307</v>
      </c>
      <c r="C11" s="477">
        <v>17</v>
      </c>
      <c r="D11" s="66"/>
      <c r="E11" s="681">
        <f>C11*100/C16</f>
        <v>37.777777777777779</v>
      </c>
      <c r="F11" s="66"/>
      <c r="G11" s="477">
        <v>31088</v>
      </c>
      <c r="H11" s="66"/>
      <c r="I11" s="681">
        <f>G11*100/G16</f>
        <v>54.916092563151388</v>
      </c>
      <c r="J11" s="683"/>
      <c r="K11" s="66">
        <v>1124254</v>
      </c>
      <c r="L11" s="66"/>
      <c r="M11" s="681">
        <f>K11*100/K16</f>
        <v>37.394187382379606</v>
      </c>
      <c r="N11" s="58"/>
      <c r="O11" s="671"/>
    </row>
    <row r="12" spans="2:18" s="671" customFormat="1" ht="36" customHeight="1" x14ac:dyDescent="0.25">
      <c r="B12" s="59" t="s">
        <v>127</v>
      </c>
      <c r="C12" s="672">
        <f>SUM(C13)</f>
        <v>6</v>
      </c>
      <c r="D12" s="673"/>
      <c r="E12" s="674">
        <f>SUM(E13)</f>
        <v>13.333333333333334</v>
      </c>
      <c r="F12" s="673"/>
      <c r="G12" s="672">
        <f>SUM(G13)</f>
        <v>3853</v>
      </c>
      <c r="H12" s="673"/>
      <c r="I12" s="674">
        <f>SUM(I13)</f>
        <v>6.8062179826885707</v>
      </c>
      <c r="J12" s="684"/>
      <c r="K12" s="679">
        <f>SUM(K13)</f>
        <v>440816</v>
      </c>
      <c r="L12" s="673"/>
      <c r="M12" s="674">
        <f>SUM(M13)</f>
        <v>14.662128046821314</v>
      </c>
      <c r="N12" s="685"/>
    </row>
    <row r="13" spans="2:18" s="60" customFormat="1" ht="30" customHeight="1" x14ac:dyDescent="0.25">
      <c r="B13" s="427" t="s">
        <v>308</v>
      </c>
      <c r="C13" s="477">
        <v>6</v>
      </c>
      <c r="D13" s="66"/>
      <c r="E13" s="681">
        <f>C13*100/C16</f>
        <v>13.333333333333334</v>
      </c>
      <c r="F13" s="66"/>
      <c r="G13" s="477">
        <v>3853</v>
      </c>
      <c r="H13" s="66"/>
      <c r="I13" s="681">
        <f>G13*100/G16</f>
        <v>6.8062179826885707</v>
      </c>
      <c r="J13" s="683"/>
      <c r="K13" s="66">
        <v>440816</v>
      </c>
      <c r="L13" s="66"/>
      <c r="M13" s="681">
        <f>K13*100/K16</f>
        <v>14.662128046821314</v>
      </c>
      <c r="N13" s="61"/>
    </row>
    <row r="14" spans="2:18" s="671" customFormat="1" ht="43.5" customHeight="1" x14ac:dyDescent="0.25">
      <c r="B14" s="59" t="s">
        <v>128</v>
      </c>
      <c r="C14" s="686">
        <f>SUM(C15)</f>
        <v>5</v>
      </c>
      <c r="D14" s="687"/>
      <c r="E14" s="688">
        <f>SUM(E15)</f>
        <v>11.111111111111111</v>
      </c>
      <c r="F14" s="687"/>
      <c r="G14" s="686">
        <f>SUM(G15)</f>
        <v>14471</v>
      </c>
      <c r="H14" s="687"/>
      <c r="I14" s="688">
        <f>SUM(I15)</f>
        <v>25.562621444974386</v>
      </c>
      <c r="J14" s="689"/>
      <c r="K14" s="687">
        <f>SUM(K15)</f>
        <v>1134832</v>
      </c>
      <c r="L14" s="679"/>
      <c r="M14" s="688">
        <f>SUM(M15)</f>
        <v>37.746025769550847</v>
      </c>
      <c r="N14" s="685"/>
    </row>
    <row r="15" spans="2:18" ht="54" customHeight="1" thickBot="1" x14ac:dyDescent="0.3">
      <c r="B15" s="427" t="s">
        <v>309</v>
      </c>
      <c r="C15" s="477">
        <v>5</v>
      </c>
      <c r="D15" s="65"/>
      <c r="E15" s="681">
        <f>C15*100/C16</f>
        <v>11.111111111111111</v>
      </c>
      <c r="F15" s="65"/>
      <c r="G15" s="477">
        <v>14471</v>
      </c>
      <c r="H15" s="65"/>
      <c r="I15" s="681">
        <f>G15*100/G16</f>
        <v>25.562621444974386</v>
      </c>
      <c r="J15" s="100"/>
      <c r="K15" s="66">
        <v>1134832</v>
      </c>
      <c r="L15" s="66"/>
      <c r="M15" s="681">
        <f>K15*100/K16</f>
        <v>37.746025769550847</v>
      </c>
      <c r="N15" s="61"/>
      <c r="O15" s="60"/>
      <c r="P15" s="2"/>
      <c r="Q15" s="2"/>
      <c r="R15" s="2"/>
    </row>
    <row r="16" spans="2:18" ht="30.75" customHeight="1" thickBot="1" x14ac:dyDescent="0.3">
      <c r="B16" s="627" t="s">
        <v>6</v>
      </c>
      <c r="C16" s="206">
        <f>SUM(C7+C10+C12+C14)</f>
        <v>45</v>
      </c>
      <c r="D16" s="658"/>
      <c r="E16" s="207">
        <f>SUM(E7+E10+E12+E14)</f>
        <v>100</v>
      </c>
      <c r="F16" s="658"/>
      <c r="G16" s="206">
        <f>SUM(G7+G10+G12+G14)</f>
        <v>56610</v>
      </c>
      <c r="H16" s="658"/>
      <c r="I16" s="207">
        <f>SUM(I7+I10+I12+I14)</f>
        <v>99.999999999999986</v>
      </c>
      <c r="J16" s="208"/>
      <c r="K16" s="658">
        <f>SUM(K7+K10+K12+K14)</f>
        <v>3006494</v>
      </c>
      <c r="L16" s="658"/>
      <c r="M16" s="207">
        <f>SUM(M7+M10+M12+M14)</f>
        <v>100</v>
      </c>
      <c r="N16" s="209"/>
      <c r="O16" s="62"/>
      <c r="P16" s="63"/>
      <c r="Q16" s="63"/>
      <c r="R16" s="63"/>
    </row>
    <row r="17" spans="2:257" s="14" customFormat="1" ht="18" customHeight="1" x14ac:dyDescent="0.25">
      <c r="B17" s="956" t="s">
        <v>155</v>
      </c>
      <c r="C17" s="956"/>
      <c r="D17" s="956"/>
      <c r="E17" s="956"/>
      <c r="F17" s="956"/>
      <c r="G17" s="956"/>
      <c r="H17" s="956"/>
      <c r="I17" s="956"/>
      <c r="J17" s="111"/>
      <c r="K17" s="111"/>
      <c r="L17" s="111"/>
      <c r="M17" s="111"/>
      <c r="N17" s="111"/>
      <c r="O17" s="111"/>
      <c r="P17" s="111"/>
      <c r="Q17" s="111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  <c r="AM17" s="946"/>
      <c r="AN17" s="946"/>
      <c r="AO17" s="946"/>
      <c r="AP17" s="946"/>
      <c r="AQ17" s="946"/>
      <c r="AR17" s="946"/>
      <c r="AS17" s="946"/>
      <c r="AT17" s="946"/>
      <c r="AU17" s="946"/>
      <c r="AV17" s="946"/>
      <c r="AW17" s="946"/>
      <c r="AX17" s="946"/>
      <c r="AY17" s="946"/>
      <c r="AZ17" s="946"/>
      <c r="BA17" s="946"/>
      <c r="BB17" s="946"/>
      <c r="BC17" s="946"/>
      <c r="BD17" s="946"/>
      <c r="BE17" s="946"/>
      <c r="BF17" s="946"/>
      <c r="BG17" s="946"/>
      <c r="BH17" s="946"/>
      <c r="BI17" s="946"/>
      <c r="BJ17" s="946"/>
      <c r="BK17" s="946"/>
      <c r="BL17" s="946"/>
      <c r="BM17" s="946"/>
      <c r="BN17" s="946"/>
      <c r="BO17" s="946"/>
      <c r="BP17" s="946"/>
      <c r="BQ17" s="946"/>
      <c r="BR17" s="946"/>
      <c r="BS17" s="946"/>
      <c r="BT17" s="946"/>
      <c r="BU17" s="946"/>
      <c r="BV17" s="946"/>
      <c r="BW17" s="946"/>
      <c r="BX17" s="946"/>
      <c r="BY17" s="946"/>
      <c r="BZ17" s="946"/>
      <c r="CA17" s="946"/>
      <c r="CB17" s="946"/>
      <c r="CC17" s="946"/>
      <c r="CD17" s="946"/>
      <c r="CE17" s="946"/>
      <c r="CF17" s="946"/>
      <c r="CG17" s="946"/>
      <c r="CH17" s="946"/>
      <c r="CI17" s="946"/>
      <c r="CJ17" s="946"/>
      <c r="CK17" s="946"/>
      <c r="CL17" s="946"/>
      <c r="CM17" s="946"/>
      <c r="CN17" s="946"/>
      <c r="CO17" s="946"/>
      <c r="CP17" s="946"/>
      <c r="CQ17" s="946"/>
      <c r="CR17" s="946"/>
      <c r="CS17" s="946"/>
      <c r="CT17" s="946"/>
      <c r="CU17" s="946"/>
      <c r="CV17" s="946"/>
      <c r="CW17" s="946"/>
      <c r="CX17" s="946"/>
      <c r="CY17" s="946"/>
      <c r="CZ17" s="946"/>
      <c r="DA17" s="946"/>
      <c r="DB17" s="946"/>
      <c r="DC17" s="946"/>
      <c r="DD17" s="946"/>
      <c r="DE17" s="946"/>
      <c r="DF17" s="946"/>
      <c r="DG17" s="946"/>
      <c r="DH17" s="946"/>
      <c r="DI17" s="946"/>
      <c r="DJ17" s="946"/>
      <c r="DK17" s="946"/>
      <c r="DL17" s="946"/>
      <c r="DM17" s="946"/>
      <c r="DN17" s="946"/>
      <c r="DO17" s="946"/>
      <c r="DP17" s="946"/>
      <c r="DQ17" s="946"/>
      <c r="DR17" s="946"/>
      <c r="DS17" s="946"/>
      <c r="DT17" s="946"/>
      <c r="DU17" s="946"/>
      <c r="DV17" s="946"/>
      <c r="DW17" s="946"/>
      <c r="DX17" s="946"/>
      <c r="DY17" s="946"/>
      <c r="DZ17" s="946"/>
      <c r="EA17" s="946"/>
      <c r="EB17" s="946"/>
      <c r="EC17" s="946"/>
      <c r="ED17" s="946"/>
      <c r="EE17" s="946"/>
      <c r="EF17" s="946"/>
      <c r="EG17" s="946"/>
      <c r="EH17" s="946"/>
      <c r="EI17" s="946"/>
      <c r="EJ17" s="946"/>
      <c r="EK17" s="946"/>
      <c r="EL17" s="946"/>
      <c r="EM17" s="946"/>
      <c r="EN17" s="946"/>
      <c r="EO17" s="946"/>
      <c r="EP17" s="946"/>
      <c r="EQ17" s="946"/>
      <c r="ER17" s="946"/>
      <c r="ES17" s="946"/>
      <c r="ET17" s="946"/>
      <c r="EU17" s="946"/>
      <c r="EV17" s="946"/>
      <c r="EW17" s="946"/>
      <c r="EX17" s="946"/>
      <c r="EY17" s="946"/>
      <c r="EZ17" s="946"/>
      <c r="FA17" s="946"/>
      <c r="FB17" s="946"/>
      <c r="FC17" s="946"/>
      <c r="FD17" s="946"/>
      <c r="FE17" s="946"/>
      <c r="FF17" s="946"/>
      <c r="FG17" s="946"/>
      <c r="FH17" s="946"/>
      <c r="FI17" s="946"/>
      <c r="FJ17" s="946"/>
      <c r="FK17" s="946"/>
      <c r="FL17" s="946"/>
      <c r="FM17" s="946"/>
      <c r="FN17" s="946"/>
      <c r="FO17" s="946"/>
      <c r="FP17" s="946"/>
      <c r="FQ17" s="946"/>
      <c r="FR17" s="946"/>
      <c r="FS17" s="946"/>
      <c r="FT17" s="946"/>
      <c r="FU17" s="946"/>
      <c r="FV17" s="946"/>
      <c r="FW17" s="946"/>
      <c r="FX17" s="946"/>
      <c r="FY17" s="946"/>
      <c r="FZ17" s="946"/>
      <c r="GA17" s="946"/>
      <c r="GB17" s="946"/>
      <c r="GC17" s="946"/>
      <c r="GD17" s="946"/>
      <c r="GE17" s="946"/>
      <c r="GF17" s="946"/>
      <c r="GG17" s="946"/>
      <c r="GH17" s="946"/>
      <c r="GI17" s="946"/>
      <c r="GJ17" s="946"/>
      <c r="GK17" s="946"/>
      <c r="GL17" s="946"/>
      <c r="GM17" s="946"/>
      <c r="GN17" s="946"/>
      <c r="GO17" s="946"/>
      <c r="GP17" s="946"/>
      <c r="GQ17" s="946"/>
      <c r="GR17" s="946"/>
      <c r="GS17" s="946"/>
      <c r="GT17" s="946"/>
      <c r="GU17" s="946"/>
      <c r="GV17" s="946"/>
      <c r="GW17" s="946"/>
      <c r="GX17" s="946"/>
      <c r="GY17" s="946"/>
      <c r="GZ17" s="946"/>
      <c r="HA17" s="946"/>
      <c r="HB17" s="946"/>
      <c r="HC17" s="946"/>
      <c r="HD17" s="946"/>
      <c r="HE17" s="946"/>
      <c r="HF17" s="946"/>
      <c r="HG17" s="946"/>
      <c r="HH17" s="946"/>
      <c r="HI17" s="946"/>
      <c r="HJ17" s="946"/>
      <c r="HK17" s="946"/>
      <c r="HL17" s="946"/>
      <c r="HM17" s="946"/>
      <c r="HN17" s="946"/>
      <c r="HO17" s="946"/>
      <c r="HP17" s="946"/>
      <c r="HQ17" s="946"/>
      <c r="HR17" s="946"/>
      <c r="HS17" s="946"/>
      <c r="HT17" s="946"/>
      <c r="HU17" s="946"/>
      <c r="HV17" s="946"/>
      <c r="HW17" s="946"/>
      <c r="HX17" s="946"/>
      <c r="HY17" s="946"/>
      <c r="HZ17" s="946"/>
      <c r="IA17" s="946"/>
      <c r="IB17" s="946"/>
      <c r="IC17" s="946"/>
      <c r="ID17" s="946"/>
      <c r="IE17" s="946"/>
      <c r="IF17" s="946"/>
      <c r="IG17" s="946"/>
      <c r="IH17" s="946"/>
      <c r="II17" s="946"/>
      <c r="IJ17" s="946"/>
      <c r="IK17" s="946"/>
      <c r="IL17" s="946"/>
      <c r="IM17" s="946"/>
      <c r="IN17" s="946"/>
      <c r="IO17" s="946"/>
      <c r="IP17" s="946"/>
      <c r="IQ17" s="946"/>
      <c r="IR17" s="946"/>
      <c r="IS17" s="946"/>
      <c r="IT17" s="946"/>
      <c r="IU17" s="946"/>
      <c r="IV17" s="946"/>
      <c r="IW17" s="946"/>
    </row>
    <row r="18" spans="2:257" s="15" customFormat="1" ht="22.5" customHeight="1" x14ac:dyDescent="0.25">
      <c r="B18" s="629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</row>
    <row r="19" spans="2:257" x14ac:dyDescent="0.25">
      <c r="B19" s="955"/>
      <c r="C19" s="955"/>
      <c r="D19" s="955"/>
      <c r="E19" s="955"/>
      <c r="F19" s="955"/>
      <c r="G19" s="955"/>
      <c r="H19" s="955"/>
      <c r="I19" s="955"/>
      <c r="J19" s="629"/>
      <c r="K19" s="629"/>
      <c r="L19" s="629"/>
      <c r="M19" s="629"/>
      <c r="N19" s="629"/>
      <c r="O19" s="629"/>
    </row>
    <row r="20" spans="2:257" x14ac:dyDescent="0.25">
      <c r="B20" s="3"/>
    </row>
    <row r="21" spans="2:257" x14ac:dyDescent="0.25">
      <c r="B21" s="3"/>
    </row>
    <row r="22" spans="2:257" x14ac:dyDescent="0.25">
      <c r="B22" s="3"/>
    </row>
  </sheetData>
  <mergeCells count="45">
    <mergeCell ref="B17:I17"/>
    <mergeCell ref="B1:N1"/>
    <mergeCell ref="C5:F5"/>
    <mergeCell ref="B5:B6"/>
    <mergeCell ref="G5:J5"/>
    <mergeCell ref="K5:N5"/>
    <mergeCell ref="M6:N6"/>
    <mergeCell ref="B3:N3"/>
    <mergeCell ref="B4:N4"/>
    <mergeCell ref="C6:D6"/>
    <mergeCell ref="E6:F6"/>
    <mergeCell ref="G6:H6"/>
    <mergeCell ref="I6:J6"/>
    <mergeCell ref="K6:L6"/>
    <mergeCell ref="BN17:BU17"/>
    <mergeCell ref="BV17:CC17"/>
    <mergeCell ref="CD17:CK17"/>
    <mergeCell ref="CL17:CS17"/>
    <mergeCell ref="R17:Y17"/>
    <mergeCell ref="Z17:AG17"/>
    <mergeCell ref="AH17:AO17"/>
    <mergeCell ref="AP17:AW17"/>
    <mergeCell ref="AX17:BE17"/>
    <mergeCell ref="IP17:IW17"/>
    <mergeCell ref="FV17:GC17"/>
    <mergeCell ref="GD17:GK17"/>
    <mergeCell ref="GL17:GS17"/>
    <mergeCell ref="GT17:HA17"/>
    <mergeCell ref="HB17:HI17"/>
    <mergeCell ref="B19:I19"/>
    <mergeCell ref="HJ17:HQ17"/>
    <mergeCell ref="HR17:HY17"/>
    <mergeCell ref="HZ17:IG17"/>
    <mergeCell ref="IH17:IO17"/>
    <mergeCell ref="EH17:EO17"/>
    <mergeCell ref="EP17:EW17"/>
    <mergeCell ref="EX17:FE17"/>
    <mergeCell ref="FF17:FM17"/>
    <mergeCell ref="FN17:FU17"/>
    <mergeCell ref="CT17:DA17"/>
    <mergeCell ref="DB17:DI17"/>
    <mergeCell ref="DJ17:DQ17"/>
    <mergeCell ref="DR17:DY17"/>
    <mergeCell ref="DZ17:EG17"/>
    <mergeCell ref="BF17:BM17"/>
  </mergeCells>
  <phoneticPr fontId="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9"/>
  <sheetViews>
    <sheetView showGridLines="0" view="pageBreakPreview" topLeftCell="B1" zoomScale="60" zoomScaleNormal="60" workbookViewId="0">
      <selection activeCell="L15" sqref="L15"/>
    </sheetView>
  </sheetViews>
  <sheetFormatPr baseColWidth="10" defaultRowHeight="13.2" x14ac:dyDescent="0.25"/>
  <cols>
    <col min="2" max="2" width="3.109375" style="266" customWidth="1"/>
    <col min="3" max="3" width="38.6640625" customWidth="1"/>
    <col min="5" max="5" width="5.88671875" customWidth="1"/>
    <col min="7" max="7" width="5.88671875" customWidth="1"/>
    <col min="8" max="8" width="19.5546875" customWidth="1"/>
    <col min="9" max="9" width="5.5546875" customWidth="1"/>
    <col min="10" max="10" width="15.88671875" customWidth="1"/>
    <col min="11" max="11" width="10.6640625" customWidth="1"/>
    <col min="12" max="12" width="20" customWidth="1"/>
    <col min="13" max="13" width="5.88671875" customWidth="1"/>
    <col min="14" max="14" width="15.6640625" customWidth="1"/>
    <col min="15" max="15" width="5.88671875" customWidth="1"/>
    <col min="16" max="16" width="3.5546875" customWidth="1"/>
    <col min="19" max="19" width="17" customWidth="1"/>
    <col min="21" max="21" width="14.33203125" customWidth="1"/>
    <col min="22" max="22" width="19" customWidth="1"/>
  </cols>
  <sheetData>
    <row r="1" spans="2:43" ht="29.25" customHeight="1" x14ac:dyDescent="0.25">
      <c r="C1" s="947" t="s">
        <v>7</v>
      </c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</row>
    <row r="2" spans="2:43" ht="30" customHeight="1" x14ac:dyDescent="0.25">
      <c r="C2" s="64" t="s">
        <v>161</v>
      </c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266"/>
      <c r="Q2" s="267"/>
      <c r="R2" s="267"/>
      <c r="S2" s="267"/>
      <c r="T2" s="267"/>
    </row>
    <row r="3" spans="2:43" ht="42" customHeight="1" x14ac:dyDescent="0.25">
      <c r="C3" s="948" t="s">
        <v>227</v>
      </c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266"/>
      <c r="Q3" s="267"/>
      <c r="R3" s="267"/>
      <c r="S3" s="267"/>
      <c r="T3" s="267"/>
    </row>
    <row r="4" spans="2:43" ht="30" customHeight="1" thickBot="1" x14ac:dyDescent="0.3">
      <c r="C4" s="947">
        <v>2017</v>
      </c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266"/>
      <c r="Q4" s="267"/>
      <c r="R4" s="267"/>
      <c r="S4" s="267"/>
      <c r="T4" s="267"/>
    </row>
    <row r="5" spans="2:43" s="163" customFormat="1" ht="39" customHeight="1" thickBot="1" x14ac:dyDescent="0.3">
      <c r="B5" s="266"/>
      <c r="C5" s="966" t="s">
        <v>199</v>
      </c>
      <c r="D5" s="968" t="s">
        <v>2</v>
      </c>
      <c r="E5" s="968"/>
      <c r="F5" s="968"/>
      <c r="G5" s="968"/>
      <c r="H5" s="951" t="s">
        <v>15</v>
      </c>
      <c r="I5" s="968"/>
      <c r="J5" s="968"/>
      <c r="K5" s="968"/>
      <c r="L5" s="951" t="s">
        <v>12</v>
      </c>
      <c r="M5" s="968"/>
      <c r="N5" s="968"/>
      <c r="O5" s="952"/>
      <c r="P5" s="311"/>
      <c r="Q5" s="311"/>
      <c r="R5" s="311"/>
      <c r="S5" s="311"/>
      <c r="T5" s="311"/>
      <c r="U5" s="311"/>
    </row>
    <row r="6" spans="2:43" s="163" customFormat="1" ht="39" customHeight="1" thickBot="1" x14ac:dyDescent="0.3">
      <c r="B6" s="266"/>
      <c r="C6" s="967"/>
      <c r="D6" s="969" t="s">
        <v>68</v>
      </c>
      <c r="E6" s="963"/>
      <c r="F6" s="963" t="s">
        <v>5</v>
      </c>
      <c r="G6" s="963"/>
      <c r="H6" s="969" t="s">
        <v>89</v>
      </c>
      <c r="I6" s="963"/>
      <c r="J6" s="963" t="s">
        <v>5</v>
      </c>
      <c r="K6" s="964"/>
      <c r="L6" s="963" t="s">
        <v>90</v>
      </c>
      <c r="M6" s="963"/>
      <c r="N6" s="963" t="s">
        <v>5</v>
      </c>
      <c r="O6" s="964"/>
      <c r="P6" s="311"/>
      <c r="Q6" s="311"/>
      <c r="R6" s="311"/>
      <c r="S6" s="311"/>
      <c r="T6" s="311"/>
      <c r="U6" s="311"/>
    </row>
    <row r="7" spans="2:43" ht="30" customHeight="1" x14ac:dyDescent="0.25">
      <c r="C7" s="158" t="s">
        <v>104</v>
      </c>
      <c r="D7" s="12">
        <v>13</v>
      </c>
      <c r="E7" s="12"/>
      <c r="F7" s="159">
        <f>D7*100/D16</f>
        <v>28.888888888888889</v>
      </c>
      <c r="G7" s="6"/>
      <c r="H7" s="12">
        <v>12181</v>
      </c>
      <c r="I7" s="12"/>
      <c r="J7" s="159">
        <f>H7*100/H16</f>
        <v>21.517399752693869</v>
      </c>
      <c r="K7" s="6"/>
      <c r="L7" s="12">
        <v>79140</v>
      </c>
      <c r="M7" s="12"/>
      <c r="N7" s="160">
        <f>L7*100/L16</f>
        <v>2.6323019437258148</v>
      </c>
      <c r="O7" s="161"/>
      <c r="P7" s="311"/>
      <c r="Q7" s="311"/>
      <c r="R7" s="311"/>
      <c r="S7" s="311"/>
      <c r="T7" s="311"/>
      <c r="U7" s="311"/>
    </row>
    <row r="8" spans="2:43" ht="30" customHeight="1" x14ac:dyDescent="0.25">
      <c r="C8" s="162" t="s">
        <v>105</v>
      </c>
      <c r="D8" s="943">
        <v>11</v>
      </c>
      <c r="E8" s="943"/>
      <c r="F8" s="159">
        <f>D8*100/D16</f>
        <v>24.444444444444443</v>
      </c>
      <c r="G8" s="6"/>
      <c r="H8" s="943">
        <v>7403</v>
      </c>
      <c r="I8" s="943"/>
      <c r="J8" s="159">
        <f>H8*100/H16</f>
        <v>13.077194841900724</v>
      </c>
      <c r="K8" s="6"/>
      <c r="L8" s="943">
        <v>109476</v>
      </c>
      <c r="M8" s="943"/>
      <c r="N8" s="160">
        <f>L8*100/L16</f>
        <v>3.6413177608204106</v>
      </c>
      <c r="O8" s="161"/>
      <c r="P8" s="311"/>
      <c r="Q8" s="311"/>
      <c r="R8" s="311"/>
      <c r="S8" s="311"/>
      <c r="T8" s="311"/>
      <c r="U8" s="311"/>
    </row>
    <row r="9" spans="2:43" ht="30" customHeight="1" x14ac:dyDescent="0.25">
      <c r="C9" s="162" t="s">
        <v>106</v>
      </c>
      <c r="D9" s="943">
        <v>3</v>
      </c>
      <c r="E9" s="943"/>
      <c r="F9" s="159">
        <f>D9*100/D16</f>
        <v>6.666666666666667</v>
      </c>
      <c r="G9" s="6"/>
      <c r="H9" s="943">
        <v>6442</v>
      </c>
      <c r="I9" s="943"/>
      <c r="J9" s="159">
        <f>H9*100/H16</f>
        <v>11.379614909026674</v>
      </c>
      <c r="K9" s="6"/>
      <c r="L9" s="943">
        <v>154608</v>
      </c>
      <c r="M9" s="943"/>
      <c r="N9" s="160">
        <f>L9*100/L16</f>
        <v>5.1424682703507809</v>
      </c>
      <c r="O9" s="161"/>
      <c r="P9" s="311"/>
      <c r="Q9" s="311"/>
      <c r="R9" s="311"/>
      <c r="S9" s="311"/>
      <c r="T9" s="311"/>
      <c r="U9" s="311"/>
    </row>
    <row r="10" spans="2:43" ht="30" customHeight="1" x14ac:dyDescent="0.25">
      <c r="C10" s="162" t="s">
        <v>107</v>
      </c>
      <c r="D10" s="943">
        <v>3</v>
      </c>
      <c r="E10" s="943"/>
      <c r="F10" s="159">
        <f>D10*100/D16</f>
        <v>6.666666666666667</v>
      </c>
      <c r="G10" s="6"/>
      <c r="H10" s="943">
        <v>6277</v>
      </c>
      <c r="I10" s="943"/>
      <c r="J10" s="159">
        <f>H10*100/H16</f>
        <v>11.088146970499912</v>
      </c>
      <c r="K10" s="6"/>
      <c r="L10" s="943">
        <v>345480</v>
      </c>
      <c r="M10" s="943"/>
      <c r="N10" s="160">
        <f>L10*100/L16</f>
        <v>11.491125543573345</v>
      </c>
      <c r="O10" s="161"/>
      <c r="P10" s="311"/>
      <c r="Q10" s="311"/>
      <c r="R10" s="311"/>
      <c r="S10" s="311"/>
      <c r="T10" s="311"/>
      <c r="U10" s="311"/>
    </row>
    <row r="11" spans="2:43" ht="30" customHeight="1" x14ac:dyDescent="0.25">
      <c r="C11" s="162" t="s">
        <v>108</v>
      </c>
      <c r="D11" s="943">
        <v>8</v>
      </c>
      <c r="E11" s="943"/>
      <c r="F11" s="159">
        <f>D11*100/D16</f>
        <v>17.777777777777779</v>
      </c>
      <c r="G11" s="6"/>
      <c r="H11" s="943">
        <v>18942</v>
      </c>
      <c r="I11" s="943"/>
      <c r="J11" s="159">
        <f>H11*100/H16</f>
        <v>33.460519342872281</v>
      </c>
      <c r="K11" s="6"/>
      <c r="L11" s="943">
        <v>1326206</v>
      </c>
      <c r="M11" s="943"/>
      <c r="N11" s="160">
        <f>L11*100/L16</f>
        <v>44.11138023225724</v>
      </c>
      <c r="O11" s="161"/>
      <c r="P11" s="311"/>
      <c r="Q11" s="311"/>
      <c r="R11" s="311"/>
      <c r="S11" s="311"/>
      <c r="T11" s="311"/>
      <c r="U11" s="311"/>
    </row>
    <row r="12" spans="2:43" ht="30" customHeight="1" x14ac:dyDescent="0.25">
      <c r="C12" s="162" t="s">
        <v>196</v>
      </c>
      <c r="D12" s="943">
        <v>3</v>
      </c>
      <c r="E12" s="943"/>
      <c r="F12" s="159">
        <f>D12*100/D16</f>
        <v>6.666666666666667</v>
      </c>
      <c r="G12" s="6"/>
      <c r="H12" s="943">
        <v>4518</v>
      </c>
      <c r="I12" s="943"/>
      <c r="J12" s="159">
        <f>H12*100/H16</f>
        <v>7.9809220985691578</v>
      </c>
      <c r="K12" s="6"/>
      <c r="L12" s="943">
        <v>643440</v>
      </c>
      <c r="M12" s="943"/>
      <c r="N12" s="160">
        <f>L12*100/L16</f>
        <v>21.401672512900408</v>
      </c>
      <c r="O12" s="161"/>
      <c r="P12" s="311"/>
      <c r="Q12" s="311"/>
      <c r="R12" s="311"/>
      <c r="S12" s="311"/>
      <c r="T12" s="311"/>
      <c r="U12" s="311"/>
    </row>
    <row r="13" spans="2:43" ht="30" customHeight="1" x14ac:dyDescent="0.25">
      <c r="C13" s="162" t="s">
        <v>197</v>
      </c>
      <c r="D13" s="943">
        <v>1</v>
      </c>
      <c r="E13" s="943"/>
      <c r="F13" s="159">
        <f>D13*100/D16</f>
        <v>2.2222222222222223</v>
      </c>
      <c r="G13" s="6"/>
      <c r="H13" s="943">
        <v>160</v>
      </c>
      <c r="I13" s="943"/>
      <c r="J13" s="159">
        <f>H13*100/H16</f>
        <v>0.28263557675322382</v>
      </c>
      <c r="K13" s="6"/>
      <c r="L13" s="943">
        <v>26880</v>
      </c>
      <c r="M13" s="943"/>
      <c r="N13" s="160">
        <f>L13*100/L16</f>
        <v>0.89406464805850272</v>
      </c>
      <c r="O13" s="161"/>
      <c r="P13" s="311"/>
      <c r="Q13" s="311"/>
      <c r="R13" s="311"/>
      <c r="S13" s="311"/>
      <c r="T13" s="311"/>
      <c r="U13" s="311"/>
    </row>
    <row r="14" spans="2:43" ht="30" customHeight="1" x14ac:dyDescent="0.25">
      <c r="C14" s="162" t="s">
        <v>198</v>
      </c>
      <c r="D14" s="943">
        <v>3</v>
      </c>
      <c r="E14" s="943"/>
      <c r="F14" s="159">
        <f>D14*100/D16</f>
        <v>6.666666666666667</v>
      </c>
      <c r="G14" s="6"/>
      <c r="H14" s="943">
        <v>687</v>
      </c>
      <c r="I14" s="943"/>
      <c r="J14" s="159">
        <f>H14*100/H16</f>
        <v>1.2135665076841546</v>
      </c>
      <c r="K14" s="6"/>
      <c r="L14" s="943">
        <v>321264</v>
      </c>
      <c r="M14" s="943"/>
      <c r="N14" s="160">
        <f>L14*100/L16</f>
        <v>10.685669088313498</v>
      </c>
      <c r="O14" s="161"/>
      <c r="P14" s="311"/>
      <c r="Q14" s="336"/>
      <c r="R14" s="336"/>
      <c r="S14" s="336"/>
      <c r="T14" s="336"/>
      <c r="U14" s="336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</row>
    <row r="15" spans="2:43" ht="13.5" customHeight="1" thickBot="1" x14ac:dyDescent="0.3">
      <c r="C15" s="162"/>
      <c r="D15" s="943"/>
      <c r="E15" s="943"/>
      <c r="F15" s="159"/>
      <c r="G15" s="6"/>
      <c r="H15" s="154"/>
      <c r="I15" s="154"/>
      <c r="J15" s="619"/>
      <c r="K15" s="620"/>
      <c r="L15" s="943" t="s">
        <v>301</v>
      </c>
      <c r="M15" s="943"/>
      <c r="N15" s="160"/>
      <c r="O15" s="161"/>
      <c r="P15" s="311"/>
      <c r="Q15" s="360"/>
      <c r="R15" s="360"/>
      <c r="S15" s="360"/>
      <c r="T15" s="360"/>
      <c r="U15" s="360"/>
      <c r="V15" s="361"/>
      <c r="W15" s="361"/>
      <c r="X15" s="361"/>
      <c r="Y15" s="361"/>
      <c r="Z15" s="361"/>
      <c r="AA15" s="361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</row>
    <row r="16" spans="2:43" s="163" customFormat="1" ht="30" customHeight="1" thickBot="1" x14ac:dyDescent="0.3">
      <c r="B16" s="266"/>
      <c r="C16" s="202" t="s">
        <v>6</v>
      </c>
      <c r="D16" s="640">
        <f>SUM(D7:D15)</f>
        <v>45</v>
      </c>
      <c r="E16" s="639"/>
      <c r="F16" s="203">
        <f>SUM(F7:F15)</f>
        <v>100</v>
      </c>
      <c r="G16" s="204"/>
      <c r="H16" s="640">
        <f>SUM(H7:H15)</f>
        <v>56610</v>
      </c>
      <c r="I16" s="639"/>
      <c r="J16" s="203">
        <f>SUM(J7:J15)</f>
        <v>99.999999999999986</v>
      </c>
      <c r="K16" s="618"/>
      <c r="L16" s="640">
        <f>SUM(L7:L15)</f>
        <v>3006494</v>
      </c>
      <c r="M16" s="639"/>
      <c r="N16" s="205">
        <f>SUM(N7:N15)</f>
        <v>100</v>
      </c>
      <c r="O16" s="204"/>
      <c r="P16" s="311"/>
      <c r="Q16" s="360"/>
      <c r="R16" s="360"/>
      <c r="S16" s="360"/>
      <c r="T16" s="360"/>
      <c r="U16" s="360"/>
      <c r="V16" s="362"/>
      <c r="W16" s="362"/>
      <c r="X16" s="362"/>
      <c r="Y16" s="362"/>
      <c r="Z16" s="362"/>
      <c r="AA16" s="362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</row>
    <row r="17" spans="3:43" customFormat="1" ht="41.25" customHeight="1" x14ac:dyDescent="0.25">
      <c r="C17" s="965" t="s">
        <v>155</v>
      </c>
      <c r="D17" s="965"/>
      <c r="E17" s="965"/>
      <c r="F17" s="965"/>
      <c r="G17" s="965"/>
      <c r="H17" s="965"/>
      <c r="I17" s="965"/>
      <c r="J17" s="965"/>
      <c r="K17" s="112"/>
      <c r="L17" s="178"/>
      <c r="M17" s="178"/>
      <c r="N17" s="178"/>
      <c r="O17" s="178"/>
      <c r="P17" s="311"/>
      <c r="Q17" s="360"/>
      <c r="R17" s="360"/>
      <c r="S17" s="360"/>
      <c r="T17" s="360"/>
      <c r="U17" s="360"/>
      <c r="V17" s="361"/>
      <c r="W17" s="361"/>
      <c r="X17" s="361"/>
      <c r="Y17" s="361"/>
      <c r="Z17" s="361"/>
      <c r="AA17" s="361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</row>
    <row r="18" spans="3:43" customFormat="1" x14ac:dyDescent="0.25">
      <c r="Q18" s="361"/>
      <c r="R18" s="361"/>
      <c r="S18" s="363"/>
      <c r="T18" s="363"/>
      <c r="U18" s="363"/>
      <c r="V18" s="363"/>
      <c r="W18" s="361"/>
      <c r="X18" s="361"/>
      <c r="Y18" s="361"/>
      <c r="Z18" s="361"/>
      <c r="AA18" s="361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</row>
    <row r="19" spans="3:43" customFormat="1" ht="26.4" x14ac:dyDescent="0.25">
      <c r="Q19" s="361"/>
      <c r="R19" s="361"/>
      <c r="S19" s="364" t="s">
        <v>213</v>
      </c>
      <c r="T19" s="12">
        <v>13</v>
      </c>
      <c r="U19" s="12">
        <v>12181</v>
      </c>
      <c r="V19" s="12">
        <v>79140</v>
      </c>
      <c r="W19" s="361"/>
      <c r="X19" s="361"/>
      <c r="Y19" s="361"/>
      <c r="Z19" s="361"/>
      <c r="AA19" s="361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</row>
    <row r="20" spans="3:43" customFormat="1" ht="26.4" x14ac:dyDescent="0.25">
      <c r="Q20" s="361"/>
      <c r="R20" s="361"/>
      <c r="S20" s="364" t="s">
        <v>211</v>
      </c>
      <c r="T20" s="642">
        <v>11</v>
      </c>
      <c r="U20" s="642">
        <v>7403</v>
      </c>
      <c r="V20" s="642">
        <v>109476</v>
      </c>
      <c r="W20" s="361"/>
      <c r="X20" s="361"/>
      <c r="Y20" s="361"/>
      <c r="Z20" s="361"/>
      <c r="AA20" s="361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</row>
    <row r="21" spans="3:43" customFormat="1" ht="26.4" x14ac:dyDescent="0.25">
      <c r="Q21" s="361"/>
      <c r="R21" s="361"/>
      <c r="S21" s="364" t="s">
        <v>212</v>
      </c>
      <c r="T21" s="642">
        <v>3</v>
      </c>
      <c r="U21" s="642">
        <v>6442</v>
      </c>
      <c r="V21" s="642">
        <v>154608</v>
      </c>
      <c r="W21" s="361"/>
      <c r="X21" s="361"/>
      <c r="Y21" s="361"/>
      <c r="Z21" s="361"/>
      <c r="AA21" s="361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</row>
    <row r="22" spans="3:43" customFormat="1" ht="26.4" x14ac:dyDescent="0.25">
      <c r="Q22" s="361"/>
      <c r="R22" s="361"/>
      <c r="S22" s="364" t="s">
        <v>206</v>
      </c>
      <c r="T22" s="642">
        <v>3</v>
      </c>
      <c r="U22" s="642">
        <v>6277</v>
      </c>
      <c r="V22" s="642">
        <v>345480</v>
      </c>
      <c r="W22" s="361"/>
      <c r="X22" s="361"/>
      <c r="Y22" s="361"/>
      <c r="Z22" s="361"/>
      <c r="AA22" s="361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</row>
    <row r="23" spans="3:43" customFormat="1" ht="26.4" x14ac:dyDescent="0.25">
      <c r="Q23" s="361"/>
      <c r="R23" s="361"/>
      <c r="S23" s="364" t="s">
        <v>207</v>
      </c>
      <c r="T23" s="642">
        <v>8</v>
      </c>
      <c r="U23" s="642">
        <v>18942</v>
      </c>
      <c r="V23" s="642">
        <v>1326206</v>
      </c>
      <c r="W23" s="361"/>
      <c r="X23" s="361"/>
      <c r="Y23" s="361"/>
      <c r="Z23" s="361"/>
      <c r="AA23" s="361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</row>
    <row r="24" spans="3:43" customFormat="1" ht="26.4" x14ac:dyDescent="0.25">
      <c r="Q24" s="361"/>
      <c r="R24" s="361"/>
      <c r="S24" s="364" t="s">
        <v>208</v>
      </c>
      <c r="T24" s="642">
        <v>3</v>
      </c>
      <c r="U24" s="642">
        <v>4518</v>
      </c>
      <c r="V24" s="642">
        <v>643440</v>
      </c>
      <c r="W24" s="361"/>
      <c r="X24" s="361"/>
      <c r="Y24" s="361"/>
      <c r="Z24" s="361"/>
      <c r="AA24" s="361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</row>
    <row r="25" spans="3:43" customFormat="1" ht="26.4" x14ac:dyDescent="0.25">
      <c r="Q25" s="361"/>
      <c r="R25" s="361"/>
      <c r="S25" s="364" t="s">
        <v>209</v>
      </c>
      <c r="T25" s="642">
        <v>1</v>
      </c>
      <c r="U25" s="642">
        <v>160</v>
      </c>
      <c r="V25" s="642">
        <v>26880</v>
      </c>
      <c r="W25" s="361"/>
      <c r="X25" s="361"/>
      <c r="Y25" s="361"/>
      <c r="Z25" s="361"/>
      <c r="AA25" s="361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</row>
    <row r="26" spans="3:43" customFormat="1" ht="26.4" x14ac:dyDescent="0.25">
      <c r="Q26" s="361"/>
      <c r="R26" s="361"/>
      <c r="S26" s="364" t="s">
        <v>210</v>
      </c>
      <c r="T26" s="642">
        <v>3</v>
      </c>
      <c r="U26" s="642">
        <v>687</v>
      </c>
      <c r="V26" s="642">
        <v>322264</v>
      </c>
      <c r="W26" s="361"/>
      <c r="X26" s="361"/>
      <c r="Y26" s="361"/>
      <c r="Z26" s="361"/>
      <c r="AA26" s="361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</row>
    <row r="27" spans="3:43" customFormat="1" x14ac:dyDescent="0.25">
      <c r="Q27" s="361"/>
      <c r="R27" s="361"/>
      <c r="S27" s="363"/>
      <c r="T27" s="363"/>
      <c r="U27" s="363"/>
      <c r="V27" s="363"/>
      <c r="W27" s="361"/>
      <c r="X27" s="361"/>
      <c r="Y27" s="361"/>
      <c r="Z27" s="361"/>
      <c r="AA27" s="361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</row>
    <row r="28" spans="3:43" customFormat="1" x14ac:dyDescent="0.25">
      <c r="Q28" s="361"/>
      <c r="R28" s="361"/>
      <c r="S28" s="363"/>
      <c r="T28" s="365">
        <f>SUM(T19:T26)</f>
        <v>45</v>
      </c>
      <c r="U28" s="365">
        <f>SUM(U19:U27)</f>
        <v>56610</v>
      </c>
      <c r="V28" s="365">
        <f>SUM(V19:V26)</f>
        <v>3007494</v>
      </c>
      <c r="W28" s="361"/>
      <c r="X28" s="361"/>
      <c r="Y28" s="361"/>
      <c r="Z28" s="361"/>
      <c r="AA28" s="361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</row>
    <row r="29" spans="3:43" customFormat="1" x14ac:dyDescent="0.25">
      <c r="Q29" s="361"/>
      <c r="R29" s="361"/>
      <c r="S29" s="363"/>
      <c r="T29" s="363"/>
      <c r="U29" s="363"/>
      <c r="V29" s="363"/>
      <c r="W29" s="361"/>
      <c r="X29" s="361"/>
      <c r="Y29" s="361"/>
      <c r="Z29" s="361"/>
      <c r="AA29" s="361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</row>
    <row r="30" spans="3:43" customFormat="1" x14ac:dyDescent="0.25">
      <c r="Q30" s="361"/>
      <c r="R30" s="361"/>
      <c r="S30" s="366"/>
      <c r="T30" s="366"/>
      <c r="U30" s="366"/>
      <c r="V30" s="366"/>
      <c r="W30" s="361"/>
      <c r="X30" s="361"/>
      <c r="Y30" s="361"/>
      <c r="Z30" s="361"/>
      <c r="AA30" s="361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</row>
    <row r="31" spans="3:43" customFormat="1" x14ac:dyDescent="0.25"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</row>
    <row r="32" spans="3:43" customFormat="1" x14ac:dyDescent="0.25"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</row>
    <row r="33" spans="17:43" customFormat="1" x14ac:dyDescent="0.25"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</row>
    <row r="34" spans="17:43" customFormat="1" x14ac:dyDescent="0.25"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</row>
    <row r="35" spans="17:43" customFormat="1" x14ac:dyDescent="0.25"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</row>
    <row r="36" spans="17:43" customFormat="1" x14ac:dyDescent="0.25"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</row>
    <row r="37" spans="17:43" customFormat="1" x14ac:dyDescent="0.25"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</row>
    <row r="38" spans="17:43" customFormat="1" x14ac:dyDescent="0.25"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</row>
    <row r="39" spans="17:43" customFormat="1" x14ac:dyDescent="0.25"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</row>
  </sheetData>
  <mergeCells count="14">
    <mergeCell ref="C1:O1"/>
    <mergeCell ref="C4:O4"/>
    <mergeCell ref="N6:O6"/>
    <mergeCell ref="C17:J17"/>
    <mergeCell ref="C3:O3"/>
    <mergeCell ref="C5:C6"/>
    <mergeCell ref="D5:G5"/>
    <mergeCell ref="H5:K5"/>
    <mergeCell ref="L5:O5"/>
    <mergeCell ref="D6:E6"/>
    <mergeCell ref="F6:G6"/>
    <mergeCell ref="H6:I6"/>
    <mergeCell ref="J6:K6"/>
    <mergeCell ref="L6:M6"/>
  </mergeCells>
  <phoneticPr fontId="3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view="pageBreakPreview" topLeftCell="A14" zoomScale="60" zoomScaleNormal="84" workbookViewId="0">
      <selection activeCell="L53" sqref="L53"/>
    </sheetView>
  </sheetViews>
  <sheetFormatPr baseColWidth="10" defaultColWidth="11.44140625" defaultRowHeight="13.2" x14ac:dyDescent="0.25"/>
  <cols>
    <col min="1" max="1" width="3.44140625" style="268" customWidth="1"/>
    <col min="2" max="2" width="38.44140625" style="1" customWidth="1"/>
    <col min="3" max="3" width="10.6640625" style="1" customWidth="1"/>
    <col min="4" max="4" width="3.6640625" style="1" customWidth="1"/>
    <col min="5" max="5" width="12.109375" style="1" customWidth="1"/>
    <col min="6" max="6" width="3.6640625" style="1" customWidth="1"/>
    <col min="7" max="7" width="15.6640625" style="1" customWidth="1"/>
    <col min="8" max="8" width="3.6640625" style="1" customWidth="1"/>
    <col min="9" max="9" width="15.6640625" style="1" customWidth="1"/>
    <col min="10" max="10" width="3.6640625" style="1" customWidth="1"/>
    <col min="11" max="11" width="20.6640625" style="1" customWidth="1"/>
    <col min="12" max="12" width="3.6640625" style="1" customWidth="1"/>
    <col min="13" max="13" width="20.6640625" style="1" customWidth="1"/>
    <col min="14" max="14" width="3.6640625" style="1" customWidth="1"/>
    <col min="15" max="15" width="3.5546875" style="271" customWidth="1"/>
    <col min="16" max="16384" width="11.44140625" style="1"/>
  </cols>
  <sheetData>
    <row r="1" spans="1:15" ht="30" customHeight="1" x14ac:dyDescent="0.25">
      <c r="B1" s="947" t="s">
        <v>9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</row>
    <row r="2" spans="1:15" ht="30" customHeight="1" x14ac:dyDescent="0.25">
      <c r="B2" s="972" t="s">
        <v>161</v>
      </c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</row>
    <row r="3" spans="1:15" ht="59.25" customHeight="1" x14ac:dyDescent="0.25">
      <c r="B3" s="973" t="s">
        <v>230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</row>
    <row r="4" spans="1:15" ht="30" customHeight="1" thickBot="1" x14ac:dyDescent="0.3">
      <c r="B4" s="971">
        <v>2017</v>
      </c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</row>
    <row r="5" spans="1:15" ht="56.25" customHeight="1" thickBot="1" x14ac:dyDescent="0.3">
      <c r="B5" s="978" t="s">
        <v>170</v>
      </c>
      <c r="C5" s="977" t="s">
        <v>2</v>
      </c>
      <c r="D5" s="974"/>
      <c r="E5" s="974"/>
      <c r="F5" s="975"/>
      <c r="G5" s="976" t="s">
        <v>88</v>
      </c>
      <c r="H5" s="960"/>
      <c r="I5" s="960"/>
      <c r="J5" s="961"/>
      <c r="K5" s="976" t="s">
        <v>63</v>
      </c>
      <c r="L5" s="960"/>
      <c r="M5" s="960"/>
      <c r="N5" s="961"/>
    </row>
    <row r="6" spans="1:15" ht="45" customHeight="1" thickBot="1" x14ac:dyDescent="0.3">
      <c r="B6" s="979"/>
      <c r="C6" s="951" t="s">
        <v>129</v>
      </c>
      <c r="D6" s="968"/>
      <c r="E6" s="974" t="s">
        <v>5</v>
      </c>
      <c r="F6" s="975"/>
      <c r="G6" s="951" t="s">
        <v>129</v>
      </c>
      <c r="H6" s="968"/>
      <c r="I6" s="974" t="s">
        <v>5</v>
      </c>
      <c r="J6" s="975"/>
      <c r="K6" s="951" t="s">
        <v>129</v>
      </c>
      <c r="L6" s="968"/>
      <c r="M6" s="974" t="s">
        <v>5</v>
      </c>
      <c r="N6" s="975"/>
    </row>
    <row r="7" spans="1:15" ht="51.75" customHeight="1" x14ac:dyDescent="0.25">
      <c r="B7" s="146" t="s">
        <v>200</v>
      </c>
      <c r="C7" s="73">
        <v>6</v>
      </c>
      <c r="D7" s="75"/>
      <c r="E7" s="95">
        <f>C7*100/C9</f>
        <v>13.333333333333334</v>
      </c>
      <c r="F7" s="74"/>
      <c r="G7" s="73">
        <v>1856</v>
      </c>
      <c r="H7" s="75"/>
      <c r="I7" s="95">
        <f>G7*100/G9</f>
        <v>3.2785726903373962</v>
      </c>
      <c r="J7" s="74"/>
      <c r="K7" s="73">
        <v>214392</v>
      </c>
      <c r="L7" s="75"/>
      <c r="M7" s="95">
        <f>K7*100/K9</f>
        <v>7.1309638402737541</v>
      </c>
      <c r="N7" s="72"/>
    </row>
    <row r="8" spans="1:15" ht="51.75" customHeight="1" thickBot="1" x14ac:dyDescent="0.3">
      <c r="B8" s="146" t="s">
        <v>201</v>
      </c>
      <c r="C8" s="73">
        <v>39</v>
      </c>
      <c r="D8" s="75"/>
      <c r="E8" s="95">
        <f>C8*100/C9</f>
        <v>86.666666666666671</v>
      </c>
      <c r="F8" s="74"/>
      <c r="G8" s="73">
        <v>54754</v>
      </c>
      <c r="H8" s="75"/>
      <c r="I8" s="95">
        <f>G8*100/G9</f>
        <v>96.721427309662602</v>
      </c>
      <c r="J8" s="74"/>
      <c r="K8" s="73">
        <v>2792102</v>
      </c>
      <c r="L8" s="75"/>
      <c r="M8" s="95">
        <f>K8*100/K9</f>
        <v>92.869036159726249</v>
      </c>
      <c r="N8" s="72"/>
    </row>
    <row r="9" spans="1:15" s="56" customFormat="1" ht="61.5" customHeight="1" thickBot="1" x14ac:dyDescent="0.3">
      <c r="A9" s="269"/>
      <c r="B9" s="210" t="s">
        <v>6</v>
      </c>
      <c r="C9" s="211">
        <f>SUM(C7:C8)</f>
        <v>45</v>
      </c>
      <c r="D9" s="212"/>
      <c r="E9" s="213">
        <f>SUM(E7:E8)</f>
        <v>100</v>
      </c>
      <c r="F9" s="214"/>
      <c r="G9" s="211">
        <f>SUM(G7:G8)</f>
        <v>56610</v>
      </c>
      <c r="H9" s="212"/>
      <c r="I9" s="213">
        <f>SUM(I7:I8)</f>
        <v>100</v>
      </c>
      <c r="J9" s="214"/>
      <c r="K9" s="211">
        <f>SUM(K7:K8)</f>
        <v>3006494</v>
      </c>
      <c r="L9" s="212"/>
      <c r="M9" s="213">
        <f>SUM(M7:M8)</f>
        <v>100</v>
      </c>
      <c r="N9" s="215"/>
      <c r="O9" s="690"/>
    </row>
    <row r="10" spans="1:15" s="15" customFormat="1" ht="38.25" customHeight="1" x14ac:dyDescent="0.25">
      <c r="A10" s="273"/>
      <c r="B10" s="970" t="s">
        <v>155</v>
      </c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273"/>
    </row>
    <row r="11" spans="1:15" s="15" customFormat="1" ht="49.5" customHeight="1" x14ac:dyDescent="0.25">
      <c r="A11" s="270"/>
      <c r="B11" s="19"/>
      <c r="O11" s="273"/>
    </row>
    <row r="12" spans="1:15" s="20" customFormat="1" ht="30" customHeight="1" x14ac:dyDescent="0.25">
      <c r="A12" s="272"/>
      <c r="B12" s="947" t="s">
        <v>17</v>
      </c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272"/>
    </row>
    <row r="13" spans="1:15" s="20" customFormat="1" ht="30" customHeight="1" x14ac:dyDescent="0.25">
      <c r="A13" s="272"/>
      <c r="B13" s="972" t="s">
        <v>161</v>
      </c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272"/>
    </row>
    <row r="14" spans="1:15" s="20" customFormat="1" ht="54" customHeight="1" x14ac:dyDescent="0.25">
      <c r="A14" s="272"/>
      <c r="B14" s="973" t="s">
        <v>231</v>
      </c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272"/>
    </row>
    <row r="15" spans="1:15" s="20" customFormat="1" ht="34.5" customHeight="1" thickBot="1" x14ac:dyDescent="0.3">
      <c r="A15" s="272"/>
      <c r="B15" s="971">
        <v>2017</v>
      </c>
      <c r="C15" s="971"/>
      <c r="D15" s="971"/>
      <c r="E15" s="971"/>
      <c r="F15" s="971"/>
      <c r="G15" s="971"/>
      <c r="H15" s="971"/>
      <c r="I15" s="971"/>
      <c r="J15" s="971"/>
      <c r="K15" s="971"/>
      <c r="L15" s="971"/>
      <c r="M15" s="971"/>
      <c r="N15" s="971"/>
      <c r="O15" s="272"/>
    </row>
    <row r="16" spans="1:15" s="15" customFormat="1" ht="57.75" customHeight="1" thickBot="1" x14ac:dyDescent="0.3">
      <c r="A16" s="273"/>
      <c r="B16" s="980" t="s">
        <v>10</v>
      </c>
      <c r="C16" s="977" t="s">
        <v>2</v>
      </c>
      <c r="D16" s="974"/>
      <c r="E16" s="974"/>
      <c r="F16" s="974"/>
      <c r="G16" s="986" t="s">
        <v>92</v>
      </c>
      <c r="H16" s="987"/>
      <c r="I16" s="987"/>
      <c r="J16" s="988"/>
      <c r="K16" s="980" t="s">
        <v>12</v>
      </c>
      <c r="L16" s="984"/>
      <c r="M16" s="984"/>
      <c r="N16" s="985"/>
      <c r="O16" s="273"/>
    </row>
    <row r="17" spans="1:15" s="15" customFormat="1" ht="51" customHeight="1" thickBot="1" x14ac:dyDescent="0.3">
      <c r="A17" s="273"/>
      <c r="B17" s="981"/>
      <c r="C17" s="982" t="s">
        <v>68</v>
      </c>
      <c r="D17" s="983"/>
      <c r="E17" s="984" t="s">
        <v>5</v>
      </c>
      <c r="F17" s="984"/>
      <c r="G17" s="951" t="s">
        <v>68</v>
      </c>
      <c r="H17" s="968"/>
      <c r="I17" s="974" t="s">
        <v>5</v>
      </c>
      <c r="J17" s="974"/>
      <c r="K17" s="951" t="s">
        <v>68</v>
      </c>
      <c r="L17" s="968"/>
      <c r="M17" s="974" t="s">
        <v>5</v>
      </c>
      <c r="N17" s="975"/>
      <c r="O17" s="273"/>
    </row>
    <row r="18" spans="1:15" s="20" customFormat="1" ht="51" customHeight="1" x14ac:dyDescent="0.25">
      <c r="A18" s="272"/>
      <c r="B18" s="691" t="s">
        <v>60</v>
      </c>
      <c r="C18" s="692">
        <v>18</v>
      </c>
      <c r="D18" s="616"/>
      <c r="E18" s="693">
        <f>C18*100/C20</f>
        <v>40</v>
      </c>
      <c r="F18" s="694"/>
      <c r="G18" s="73">
        <v>21185</v>
      </c>
      <c r="H18" s="75"/>
      <c r="I18" s="95">
        <f>G18*100/G20</f>
        <v>37.422716834481541</v>
      </c>
      <c r="J18" s="695"/>
      <c r="K18" s="73">
        <v>286956</v>
      </c>
      <c r="L18" s="75"/>
      <c r="M18" s="95">
        <f>K18*100/K20</f>
        <v>9.5445392540281144</v>
      </c>
      <c r="N18" s="189"/>
      <c r="O18" s="272"/>
    </row>
    <row r="19" spans="1:15" s="20" customFormat="1" ht="51" customHeight="1" thickBot="1" x14ac:dyDescent="0.3">
      <c r="A19" s="272"/>
      <c r="B19" s="691" t="s">
        <v>59</v>
      </c>
      <c r="C19" s="73">
        <v>27</v>
      </c>
      <c r="D19" s="75"/>
      <c r="E19" s="95">
        <f>C19*100/C20</f>
        <v>60</v>
      </c>
      <c r="F19" s="695"/>
      <c r="G19" s="73">
        <v>35425</v>
      </c>
      <c r="H19" s="75"/>
      <c r="I19" s="95">
        <f>G19*100/G20</f>
        <v>62.577283165518459</v>
      </c>
      <c r="J19" s="695"/>
      <c r="K19" s="73">
        <v>2719538</v>
      </c>
      <c r="L19" s="75"/>
      <c r="M19" s="95">
        <f>K19*100/K20</f>
        <v>90.455460745971891</v>
      </c>
      <c r="N19" s="189"/>
      <c r="O19" s="272"/>
    </row>
    <row r="20" spans="1:15" s="20" customFormat="1" ht="52.5" customHeight="1" thickBot="1" x14ac:dyDescent="0.3">
      <c r="A20" s="272"/>
      <c r="B20" s="632" t="s">
        <v>6</v>
      </c>
      <c r="C20" s="211">
        <f>SUM(C18:C19)</f>
        <v>45</v>
      </c>
      <c r="D20" s="212"/>
      <c r="E20" s="213">
        <f>SUM(E18:E19)</f>
        <v>100</v>
      </c>
      <c r="F20" s="216"/>
      <c r="G20" s="211">
        <f>SUM(G18:G19)</f>
        <v>56610</v>
      </c>
      <c r="H20" s="212"/>
      <c r="I20" s="213">
        <f>SUM(I18:I19)</f>
        <v>100</v>
      </c>
      <c r="J20" s="216"/>
      <c r="K20" s="211">
        <f>SUM(K18:K19)</f>
        <v>3006494</v>
      </c>
      <c r="L20" s="212"/>
      <c r="M20" s="213">
        <f>SUM(M18:M19)</f>
        <v>100</v>
      </c>
      <c r="N20" s="217"/>
      <c r="O20" s="272"/>
    </row>
    <row r="21" spans="1:15" s="15" customFormat="1" ht="38.25" customHeight="1" x14ac:dyDescent="0.25">
      <c r="A21" s="273"/>
      <c r="B21" s="970" t="s">
        <v>156</v>
      </c>
      <c r="C21" s="970"/>
      <c r="D21" s="970"/>
      <c r="E21" s="970"/>
      <c r="F21" s="970"/>
      <c r="G21" s="970"/>
      <c r="H21" s="970"/>
      <c r="I21" s="970"/>
      <c r="J21" s="970"/>
      <c r="K21" s="970"/>
      <c r="L21" s="970"/>
      <c r="M21" s="970"/>
      <c r="N21" s="970"/>
      <c r="O21" s="273"/>
    </row>
    <row r="22" spans="1:15" s="15" customFormat="1" ht="15" customHeight="1" x14ac:dyDescent="0.25">
      <c r="A22" s="270"/>
      <c r="B22" s="19"/>
      <c r="O22" s="273"/>
    </row>
    <row r="59" spans="1:15" s="15" customFormat="1" ht="15" customHeight="1" x14ac:dyDescent="0.25">
      <c r="A59" s="273"/>
      <c r="B59" s="19"/>
      <c r="O59" s="273"/>
    </row>
    <row r="60" spans="1:15" s="15" customFormat="1" ht="20.100000000000001" customHeight="1" x14ac:dyDescent="0.25">
      <c r="A60" s="273"/>
      <c r="B60" s="19"/>
      <c r="O60" s="273"/>
    </row>
    <row r="61" spans="1:15" s="15" customFormat="1" ht="20.100000000000001" customHeight="1" x14ac:dyDescent="0.25">
      <c r="A61" s="273"/>
      <c r="O61" s="273"/>
    </row>
    <row r="62" spans="1:15" s="15" customFormat="1" ht="20.100000000000001" customHeight="1" x14ac:dyDescent="0.25">
      <c r="A62" s="273"/>
      <c r="O62" s="273"/>
    </row>
    <row r="63" spans="1:15" s="15" customFormat="1" ht="20.100000000000001" customHeight="1" x14ac:dyDescent="0.25">
      <c r="A63" s="273"/>
      <c r="O63" s="273"/>
    </row>
    <row r="64" spans="1:15" s="15" customFormat="1" ht="20.100000000000001" customHeight="1" x14ac:dyDescent="0.25">
      <c r="A64" s="273"/>
      <c r="O64" s="273"/>
    </row>
    <row r="65" spans="1:15" s="15" customFormat="1" ht="20.100000000000001" customHeight="1" x14ac:dyDescent="0.25">
      <c r="A65" s="273"/>
      <c r="O65" s="273"/>
    </row>
    <row r="66" spans="1:15" s="15" customFormat="1" ht="20.100000000000001" customHeight="1" x14ac:dyDescent="0.25">
      <c r="A66" s="273"/>
      <c r="O66" s="273"/>
    </row>
    <row r="67" spans="1:15" s="15" customFormat="1" ht="20.100000000000001" customHeight="1" x14ac:dyDescent="0.25">
      <c r="A67" s="273"/>
      <c r="O67" s="273"/>
    </row>
    <row r="68" spans="1:15" s="15" customFormat="1" ht="20.100000000000001" customHeight="1" x14ac:dyDescent="0.25">
      <c r="A68" s="273"/>
      <c r="O68" s="273"/>
    </row>
    <row r="69" spans="1:15" s="15" customFormat="1" ht="20.100000000000001" customHeight="1" x14ac:dyDescent="0.25">
      <c r="A69" s="273"/>
      <c r="O69" s="273"/>
    </row>
    <row r="70" spans="1:15" s="15" customFormat="1" ht="20.100000000000001" customHeight="1" x14ac:dyDescent="0.25">
      <c r="A70" s="273"/>
      <c r="O70" s="273"/>
    </row>
    <row r="71" spans="1:15" s="15" customFormat="1" ht="20.100000000000001" customHeight="1" x14ac:dyDescent="0.25">
      <c r="A71" s="273"/>
      <c r="O71" s="273"/>
    </row>
    <row r="72" spans="1:15" s="15" customFormat="1" ht="20.100000000000001" customHeight="1" x14ac:dyDescent="0.25">
      <c r="A72" s="273"/>
      <c r="O72" s="273"/>
    </row>
    <row r="73" spans="1:15" s="15" customFormat="1" ht="20.100000000000001" customHeight="1" x14ac:dyDescent="0.25">
      <c r="A73" s="273"/>
      <c r="O73" s="273"/>
    </row>
    <row r="74" spans="1:15" s="15" customFormat="1" ht="20.100000000000001" customHeight="1" x14ac:dyDescent="0.25">
      <c r="A74" s="273"/>
      <c r="O74" s="273"/>
    </row>
    <row r="75" spans="1:15" s="15" customFormat="1" ht="20.100000000000001" customHeight="1" x14ac:dyDescent="0.25">
      <c r="A75" s="273"/>
      <c r="O75" s="273"/>
    </row>
    <row r="76" spans="1:15" s="15" customFormat="1" ht="20.100000000000001" customHeight="1" x14ac:dyDescent="0.25">
      <c r="A76" s="273"/>
      <c r="O76" s="273"/>
    </row>
    <row r="77" spans="1:15" s="15" customFormat="1" ht="20.100000000000001" customHeight="1" x14ac:dyDescent="0.25">
      <c r="A77" s="273"/>
      <c r="O77" s="273"/>
    </row>
    <row r="78" spans="1:15" s="15" customFormat="1" ht="20.100000000000001" customHeight="1" x14ac:dyDescent="0.25">
      <c r="A78" s="273"/>
      <c r="O78" s="273"/>
    </row>
    <row r="79" spans="1:15" s="15" customFormat="1" ht="20.100000000000001" customHeight="1" x14ac:dyDescent="0.25">
      <c r="A79" s="273"/>
      <c r="O79" s="273"/>
    </row>
    <row r="80" spans="1:15" s="15" customFormat="1" ht="20.100000000000001" customHeight="1" x14ac:dyDescent="0.25">
      <c r="A80" s="273"/>
      <c r="O80" s="273"/>
    </row>
  </sheetData>
  <mergeCells count="30">
    <mergeCell ref="B21:N21"/>
    <mergeCell ref="B12:N12"/>
    <mergeCell ref="B14:N14"/>
    <mergeCell ref="B15:N15"/>
    <mergeCell ref="B13:N13"/>
    <mergeCell ref="B16:B17"/>
    <mergeCell ref="C17:D17"/>
    <mergeCell ref="E17:F17"/>
    <mergeCell ref="K17:L17"/>
    <mergeCell ref="G17:H17"/>
    <mergeCell ref="I17:J17"/>
    <mergeCell ref="K16:N16"/>
    <mergeCell ref="C16:F16"/>
    <mergeCell ref="G16:J16"/>
    <mergeCell ref="M17:N17"/>
    <mergeCell ref="B10:N10"/>
    <mergeCell ref="B4:N4"/>
    <mergeCell ref="B2:N2"/>
    <mergeCell ref="B1:N1"/>
    <mergeCell ref="B3:N3"/>
    <mergeCell ref="E6:F6"/>
    <mergeCell ref="G6:H6"/>
    <mergeCell ref="K5:N5"/>
    <mergeCell ref="C5:F5"/>
    <mergeCell ref="G5:J5"/>
    <mergeCell ref="I6:J6"/>
    <mergeCell ref="K6:L6"/>
    <mergeCell ref="M6:N6"/>
    <mergeCell ref="B5:B6"/>
    <mergeCell ref="C6:D6"/>
  </mergeCells>
  <phoneticPr fontId="3" type="noConversion"/>
  <printOptions horizontalCentered="1" verticalCentered="1"/>
  <pageMargins left="0" right="0" top="0" bottom="0" header="0" footer="0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2"/>
  <sheetViews>
    <sheetView showGridLines="0" view="pageBreakPreview" topLeftCell="L1" zoomScale="60" zoomScaleNormal="100" workbookViewId="0">
      <selection activeCell="L53" sqref="L53"/>
    </sheetView>
  </sheetViews>
  <sheetFormatPr baseColWidth="10" defaultColWidth="11.44140625" defaultRowHeight="13.2" x14ac:dyDescent="0.25"/>
  <cols>
    <col min="1" max="1" width="7.44140625" style="15" customWidth="1"/>
    <col min="2" max="2" width="57.33203125" style="15" customWidth="1"/>
    <col min="3" max="3" width="7.6640625" style="15" customWidth="1"/>
    <col min="4" max="4" width="4.6640625" style="15" customWidth="1"/>
    <col min="5" max="5" width="7.6640625" style="15" customWidth="1"/>
    <col min="6" max="6" width="4.5546875" style="15" customWidth="1"/>
    <col min="7" max="7" width="16" style="15" customWidth="1"/>
    <col min="8" max="8" width="5.6640625" style="15" customWidth="1"/>
    <col min="9" max="9" width="12.6640625" style="15" customWidth="1"/>
    <col min="10" max="10" width="5.6640625" style="15" customWidth="1"/>
    <col min="11" max="11" width="16.33203125" style="15" customWidth="1"/>
    <col min="12" max="12" width="5.6640625" style="15" customWidth="1"/>
    <col min="13" max="13" width="12.6640625" style="15" customWidth="1"/>
    <col min="14" max="14" width="5.6640625" style="15" customWidth="1"/>
    <col min="15" max="15" width="7.6640625" style="15" customWidth="1"/>
    <col min="16" max="16" width="11.44140625" style="15"/>
    <col min="17" max="17" width="10.33203125" style="15" customWidth="1"/>
    <col min="18" max="19" width="0" style="15" hidden="1" customWidth="1"/>
    <col min="20" max="24" width="11.44140625" style="15"/>
    <col min="25" max="25" width="35.109375" style="15" customWidth="1"/>
    <col min="26" max="26" width="11.44140625" style="15"/>
    <col min="27" max="27" width="23.44140625" style="15" customWidth="1"/>
    <col min="28" max="28" width="16.109375" style="15" customWidth="1"/>
    <col min="29" max="29" width="23.88671875" style="15" customWidth="1"/>
    <col min="30" max="30" width="21" style="15" customWidth="1"/>
    <col min="31" max="16384" width="11.44140625" style="15"/>
  </cols>
  <sheetData>
    <row r="1" spans="2:38" ht="30" customHeight="1" x14ac:dyDescent="0.25">
      <c r="B1" s="947" t="s">
        <v>20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14"/>
      <c r="Q1" s="53"/>
      <c r="R1" s="696"/>
      <c r="S1" s="53"/>
      <c r="T1" s="369"/>
      <c r="U1" s="53"/>
      <c r="V1" s="696"/>
      <c r="W1" s="14"/>
    </row>
    <row r="2" spans="2:38" ht="30" customHeight="1" x14ac:dyDescent="0.25">
      <c r="B2" s="848" t="s">
        <v>161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7"/>
      <c r="O2" s="7"/>
      <c r="P2" s="14"/>
      <c r="Q2" s="50"/>
      <c r="R2" s="697"/>
      <c r="S2" s="50"/>
      <c r="T2" s="561"/>
      <c r="U2" s="50"/>
      <c r="V2" s="51"/>
      <c r="W2" s="14"/>
    </row>
    <row r="3" spans="2:38" ht="45" customHeight="1" x14ac:dyDescent="0.25">
      <c r="B3" s="948" t="s">
        <v>232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7"/>
      <c r="P3" s="14"/>
      <c r="Q3" s="50"/>
      <c r="R3" s="697"/>
      <c r="S3" s="50"/>
      <c r="T3" s="355"/>
      <c r="U3" s="356"/>
      <c r="V3" s="357"/>
      <c r="W3" s="358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</row>
    <row r="4" spans="2:38" ht="30" customHeight="1" thickBot="1" x14ac:dyDescent="0.3">
      <c r="B4" s="947">
        <v>2017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7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</row>
    <row r="5" spans="2:38" ht="30" customHeight="1" thickBot="1" x14ac:dyDescent="0.3">
      <c r="B5" s="958" t="s">
        <v>133</v>
      </c>
      <c r="C5" s="951" t="s">
        <v>2</v>
      </c>
      <c r="D5" s="968"/>
      <c r="E5" s="968"/>
      <c r="F5" s="952"/>
      <c r="G5" s="951" t="s">
        <v>15</v>
      </c>
      <c r="H5" s="968"/>
      <c r="I5" s="968"/>
      <c r="J5" s="952"/>
      <c r="K5" s="951" t="s">
        <v>12</v>
      </c>
      <c r="L5" s="968"/>
      <c r="M5" s="968"/>
      <c r="N5" s="952"/>
      <c r="O5" s="4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4"/>
    </row>
    <row r="6" spans="2:38" ht="30" customHeight="1" thickBot="1" x14ac:dyDescent="0.3">
      <c r="B6" s="991"/>
      <c r="C6" s="969" t="s">
        <v>68</v>
      </c>
      <c r="D6" s="963"/>
      <c r="E6" s="968" t="s">
        <v>5</v>
      </c>
      <c r="F6" s="952"/>
      <c r="G6" s="994" t="s">
        <v>68</v>
      </c>
      <c r="H6" s="994"/>
      <c r="I6" s="992" t="s">
        <v>5</v>
      </c>
      <c r="J6" s="993"/>
      <c r="K6" s="995" t="s">
        <v>68</v>
      </c>
      <c r="L6" s="994"/>
      <c r="M6" s="992" t="s">
        <v>5</v>
      </c>
      <c r="N6" s="993"/>
      <c r="O6" s="4"/>
      <c r="T6" s="359"/>
      <c r="U6" s="359"/>
      <c r="V6" s="359"/>
      <c r="W6" s="358"/>
      <c r="X6" s="358"/>
      <c r="AE6" s="358"/>
      <c r="AF6" s="358"/>
      <c r="AG6" s="358"/>
      <c r="AH6" s="359"/>
      <c r="AI6" s="359"/>
      <c r="AJ6" s="359"/>
      <c r="AK6" s="359"/>
      <c r="AL6" s="354"/>
    </row>
    <row r="7" spans="2:38" ht="16.5" customHeight="1" x14ac:dyDescent="0.25">
      <c r="B7" s="553"/>
      <c r="C7" s="101"/>
      <c r="D7" s="102"/>
      <c r="E7" s="102"/>
      <c r="F7" s="103"/>
      <c r="G7" s="102"/>
      <c r="H7" s="102"/>
      <c r="I7" s="53"/>
      <c r="J7" s="105"/>
      <c r="K7" s="101"/>
      <c r="L7" s="102"/>
      <c r="M7" s="53"/>
      <c r="N7" s="105"/>
      <c r="O7" s="4"/>
      <c r="T7" s="359"/>
      <c r="U7" s="359"/>
      <c r="V7" s="359"/>
      <c r="W7" s="358"/>
      <c r="X7" s="358"/>
      <c r="AE7" s="358"/>
      <c r="AF7" s="358"/>
      <c r="AG7" s="358"/>
      <c r="AH7" s="359"/>
      <c r="AI7" s="359"/>
      <c r="AJ7" s="359"/>
      <c r="AK7" s="359"/>
      <c r="AL7" s="354"/>
    </row>
    <row r="8" spans="2:38" s="14" customFormat="1" ht="30" customHeight="1" x14ac:dyDescent="0.25">
      <c r="B8" s="554" t="s">
        <v>95</v>
      </c>
      <c r="C8" s="856">
        <v>1</v>
      </c>
      <c r="D8" s="857"/>
      <c r="E8" s="858">
        <f t="shared" ref="E8:E17" si="0">C8/C$19*100</f>
        <v>2.2222222222222223</v>
      </c>
      <c r="F8" s="859"/>
      <c r="G8" s="860">
        <v>171</v>
      </c>
      <c r="H8" s="861"/>
      <c r="I8" s="858">
        <f t="shared" ref="I8:I15" si="1">G8/G$19*100</f>
        <v>0.30206677265500798</v>
      </c>
      <c r="J8" s="859"/>
      <c r="K8" s="862">
        <v>2736</v>
      </c>
      <c r="L8" s="863"/>
      <c r="M8" s="858">
        <f t="shared" ref="M8:M15" si="2">K8/K$19*100</f>
        <v>9.1003008820240455E-2</v>
      </c>
      <c r="N8" s="859"/>
      <c r="O8" s="6"/>
      <c r="T8" s="358"/>
      <c r="U8" s="358"/>
      <c r="V8" s="358"/>
      <c r="W8" s="358"/>
      <c r="X8" s="358"/>
      <c r="Y8" s="431" t="s">
        <v>243</v>
      </c>
      <c r="Z8" s="430">
        <f>SUM(Z9:Z14)</f>
        <v>45</v>
      </c>
      <c r="AA8" s="431" t="s">
        <v>243</v>
      </c>
      <c r="AB8" s="430">
        <f>SUM(AB9:AB14)</f>
        <v>56610</v>
      </c>
      <c r="AC8" s="431" t="s">
        <v>243</v>
      </c>
      <c r="AD8" s="430">
        <f>SUM(AD9:AD14)</f>
        <v>3006494</v>
      </c>
      <c r="AE8" s="506"/>
      <c r="AF8" s="358"/>
      <c r="AG8" s="358"/>
      <c r="AH8" s="358"/>
      <c r="AI8" s="358"/>
      <c r="AJ8" s="358"/>
      <c r="AK8" s="358"/>
      <c r="AL8" s="270"/>
    </row>
    <row r="9" spans="2:38" s="14" customFormat="1" ht="30" customHeight="1" x14ac:dyDescent="0.25">
      <c r="B9" s="331" t="s">
        <v>236</v>
      </c>
      <c r="C9" s="864">
        <v>14</v>
      </c>
      <c r="D9" s="857"/>
      <c r="E9" s="858">
        <f t="shared" si="0"/>
        <v>31.111111111111111</v>
      </c>
      <c r="F9" s="859"/>
      <c r="G9" s="865">
        <v>8643</v>
      </c>
      <c r="H9" s="861"/>
      <c r="I9" s="858">
        <f t="shared" si="1"/>
        <v>15.267620561738211</v>
      </c>
      <c r="J9" s="859"/>
      <c r="K9" s="866">
        <v>991464</v>
      </c>
      <c r="L9" s="867"/>
      <c r="M9" s="858">
        <f t="shared" si="2"/>
        <v>32.977414889236435</v>
      </c>
      <c r="N9" s="859"/>
      <c r="O9" s="6"/>
      <c r="T9" s="358"/>
      <c r="U9" s="621"/>
      <c r="V9" s="78"/>
      <c r="W9" s="358"/>
      <c r="X9" s="358"/>
      <c r="Y9" s="331" t="s">
        <v>236</v>
      </c>
      <c r="Z9" s="478">
        <v>14</v>
      </c>
      <c r="AA9" s="331" t="s">
        <v>118</v>
      </c>
      <c r="AB9" s="78">
        <v>35105</v>
      </c>
      <c r="AC9" s="331" t="s">
        <v>118</v>
      </c>
      <c r="AD9" s="98">
        <v>1843538</v>
      </c>
      <c r="AE9" s="506"/>
      <c r="AF9" s="358"/>
      <c r="AG9" s="358"/>
      <c r="AH9" s="358"/>
      <c r="AI9" s="358"/>
      <c r="AJ9" s="358"/>
      <c r="AK9" s="358"/>
      <c r="AL9" s="270"/>
    </row>
    <row r="10" spans="2:38" s="14" customFormat="1" ht="30" customHeight="1" x14ac:dyDescent="0.25">
      <c r="B10" s="331" t="s">
        <v>141</v>
      </c>
      <c r="C10" s="864">
        <v>8</v>
      </c>
      <c r="D10" s="857"/>
      <c r="E10" s="858">
        <f t="shared" si="0"/>
        <v>17.777777777777779</v>
      </c>
      <c r="F10" s="859"/>
      <c r="G10" s="865">
        <v>1794</v>
      </c>
      <c r="H10" s="861"/>
      <c r="I10" s="858">
        <f t="shared" si="1"/>
        <v>3.169051404345522</v>
      </c>
      <c r="J10" s="859"/>
      <c r="K10" s="866">
        <v>89880</v>
      </c>
      <c r="L10" s="867"/>
      <c r="M10" s="858">
        <f t="shared" si="2"/>
        <v>2.9895286669456187</v>
      </c>
      <c r="N10" s="859"/>
      <c r="O10" s="6"/>
      <c r="T10" s="358"/>
      <c r="U10" s="622"/>
      <c r="V10" s="556"/>
      <c r="W10" s="358"/>
      <c r="X10" s="358"/>
      <c r="Y10" s="331" t="s">
        <v>118</v>
      </c>
      <c r="Z10" s="478">
        <v>12</v>
      </c>
      <c r="AA10" s="331" t="s">
        <v>46</v>
      </c>
      <c r="AB10" s="78">
        <v>9154</v>
      </c>
      <c r="AC10" s="331" t="s">
        <v>236</v>
      </c>
      <c r="AD10" s="428">
        <v>991464</v>
      </c>
      <c r="AE10" s="698"/>
      <c r="AF10" s="358"/>
      <c r="AG10" s="358"/>
      <c r="AH10" s="358"/>
      <c r="AI10" s="358"/>
      <c r="AJ10" s="358"/>
      <c r="AK10" s="358"/>
      <c r="AL10" s="270"/>
    </row>
    <row r="11" spans="2:38" s="14" customFormat="1" ht="30" customHeight="1" x14ac:dyDescent="0.25">
      <c r="B11" s="331" t="s">
        <v>253</v>
      </c>
      <c r="C11" s="856">
        <v>1</v>
      </c>
      <c r="D11" s="857"/>
      <c r="E11" s="868">
        <f>C11/C$19*100</f>
        <v>2.2222222222222223</v>
      </c>
      <c r="F11" s="869"/>
      <c r="G11" s="860">
        <v>68</v>
      </c>
      <c r="H11" s="861"/>
      <c r="I11" s="858">
        <f t="shared" si="1"/>
        <v>0.12012012012012012</v>
      </c>
      <c r="J11" s="859"/>
      <c r="K11" s="862">
        <v>1088</v>
      </c>
      <c r="L11" s="863"/>
      <c r="M11" s="858">
        <f t="shared" si="2"/>
        <v>3.6188330992844152E-2</v>
      </c>
      <c r="N11" s="859"/>
      <c r="O11" s="6"/>
      <c r="T11" s="358"/>
      <c r="U11" s="622"/>
      <c r="V11" s="556"/>
      <c r="W11" s="358"/>
      <c r="X11" s="358"/>
      <c r="Y11" s="331" t="s">
        <v>141</v>
      </c>
      <c r="Z11" s="478">
        <v>8</v>
      </c>
      <c r="AA11" s="331" t="s">
        <v>236</v>
      </c>
      <c r="AB11" s="556">
        <v>8643</v>
      </c>
      <c r="AC11" s="331" t="s">
        <v>141</v>
      </c>
      <c r="AD11" s="428">
        <v>89880</v>
      </c>
      <c r="AE11" s="506"/>
      <c r="AF11" s="358"/>
      <c r="AG11" s="358"/>
      <c r="AH11" s="358"/>
      <c r="AI11" s="358"/>
      <c r="AJ11" s="358"/>
      <c r="AK11" s="358"/>
      <c r="AL11" s="270"/>
    </row>
    <row r="12" spans="2:38" s="14" customFormat="1" ht="46.5" customHeight="1" x14ac:dyDescent="0.25">
      <c r="B12" s="331" t="s">
        <v>310</v>
      </c>
      <c r="C12" s="856">
        <v>1</v>
      </c>
      <c r="D12" s="857"/>
      <c r="E12" s="868">
        <f t="shared" si="0"/>
        <v>2.2222222222222223</v>
      </c>
      <c r="F12" s="869"/>
      <c r="G12" s="860">
        <v>45</v>
      </c>
      <c r="H12" s="861"/>
      <c r="I12" s="858">
        <f t="shared" si="1"/>
        <v>7.9491255961844198E-2</v>
      </c>
      <c r="J12" s="859"/>
      <c r="K12" s="862">
        <v>1800</v>
      </c>
      <c r="L12" s="863"/>
      <c r="M12" s="858">
        <f t="shared" si="2"/>
        <v>5.9870400539631871E-2</v>
      </c>
      <c r="N12" s="859"/>
      <c r="O12" s="6"/>
      <c r="T12" s="358"/>
      <c r="U12" s="622"/>
      <c r="V12" s="78"/>
      <c r="W12" s="358"/>
      <c r="X12" s="358"/>
      <c r="Y12" s="331" t="s">
        <v>311</v>
      </c>
      <c r="Z12" s="77">
        <v>3</v>
      </c>
      <c r="AA12" s="331" t="s">
        <v>141</v>
      </c>
      <c r="AB12" s="556">
        <v>1794</v>
      </c>
      <c r="AC12" s="331" t="s">
        <v>46</v>
      </c>
      <c r="AD12" s="98">
        <v>54924</v>
      </c>
      <c r="AE12" s="506"/>
      <c r="AF12" s="358"/>
      <c r="AG12" s="358"/>
      <c r="AH12" s="358"/>
      <c r="AI12" s="358"/>
      <c r="AJ12" s="358"/>
      <c r="AK12" s="358"/>
      <c r="AL12" s="270"/>
    </row>
    <row r="13" spans="2:38" s="14" customFormat="1" ht="46.5" customHeight="1" x14ac:dyDescent="0.25">
      <c r="B13" s="331" t="s">
        <v>311</v>
      </c>
      <c r="C13" s="856">
        <v>3</v>
      </c>
      <c r="D13" s="857"/>
      <c r="E13" s="868">
        <f t="shared" si="0"/>
        <v>6.666666666666667</v>
      </c>
      <c r="F13" s="869"/>
      <c r="G13" s="860">
        <v>399</v>
      </c>
      <c r="H13" s="861"/>
      <c r="I13" s="858">
        <f t="shared" si="1"/>
        <v>0.70482246952835192</v>
      </c>
      <c r="J13" s="859"/>
      <c r="K13" s="862">
        <v>6936</v>
      </c>
      <c r="L13" s="863"/>
      <c r="M13" s="858">
        <f t="shared" si="2"/>
        <v>0.2307006100793815</v>
      </c>
      <c r="N13" s="859"/>
      <c r="O13" s="6"/>
      <c r="T13" s="358"/>
      <c r="U13" s="622"/>
      <c r="V13" s="78"/>
      <c r="W13" s="358"/>
      <c r="X13" s="358"/>
      <c r="Y13" s="554" t="s">
        <v>19</v>
      </c>
      <c r="Z13" s="77">
        <v>3</v>
      </c>
      <c r="AA13" s="554" t="s">
        <v>19</v>
      </c>
      <c r="AB13" s="556">
        <v>916</v>
      </c>
      <c r="AC13" s="554" t="s">
        <v>19</v>
      </c>
      <c r="AD13" s="428">
        <v>9088</v>
      </c>
      <c r="AE13" s="506"/>
      <c r="AF13" s="358"/>
      <c r="AG13" s="358"/>
      <c r="AH13" s="358"/>
      <c r="AI13" s="358"/>
      <c r="AJ13" s="358"/>
      <c r="AK13" s="358"/>
      <c r="AL13" s="270"/>
    </row>
    <row r="14" spans="2:38" s="14" customFormat="1" ht="30" customHeight="1" x14ac:dyDescent="0.25">
      <c r="B14" s="331" t="s">
        <v>118</v>
      </c>
      <c r="C14" s="864">
        <v>12</v>
      </c>
      <c r="D14" s="857"/>
      <c r="E14" s="868">
        <f t="shared" si="0"/>
        <v>26.666666666666668</v>
      </c>
      <c r="F14" s="869"/>
      <c r="G14" s="860">
        <v>35105</v>
      </c>
      <c r="H14" s="861"/>
      <c r="I14" s="858">
        <f t="shared" si="1"/>
        <v>62.012012012012008</v>
      </c>
      <c r="J14" s="859"/>
      <c r="K14" s="862">
        <v>1843538</v>
      </c>
      <c r="L14" s="863"/>
      <c r="M14" s="858">
        <f t="shared" si="2"/>
        <v>61.318532483351042</v>
      </c>
      <c r="N14" s="859"/>
      <c r="O14" s="6"/>
      <c r="T14" s="358"/>
      <c r="U14" s="622"/>
      <c r="V14" s="78"/>
      <c r="W14" s="358"/>
      <c r="X14" s="358"/>
      <c r="Y14" s="14" t="s">
        <v>217</v>
      </c>
      <c r="Z14" s="110">
        <f>SUM(Z15:Z19)</f>
        <v>5</v>
      </c>
      <c r="AA14" s="14" t="s">
        <v>217</v>
      </c>
      <c r="AB14" s="110">
        <f>SUM(AB15:AB19)</f>
        <v>998</v>
      </c>
      <c r="AC14" s="14" t="s">
        <v>217</v>
      </c>
      <c r="AD14" s="110">
        <f>SUM(AD15:AD19)</f>
        <v>17600</v>
      </c>
      <c r="AE14" s="506"/>
      <c r="AF14" s="358"/>
      <c r="AG14" s="358"/>
      <c r="AH14" s="358"/>
      <c r="AI14" s="358"/>
      <c r="AJ14" s="358"/>
      <c r="AK14" s="358"/>
      <c r="AL14" s="270"/>
    </row>
    <row r="15" spans="2:38" s="14" customFormat="1" ht="30" customHeight="1" x14ac:dyDescent="0.25">
      <c r="B15" s="554" t="s">
        <v>19</v>
      </c>
      <c r="C15" s="856">
        <v>3</v>
      </c>
      <c r="D15" s="857"/>
      <c r="E15" s="868">
        <f t="shared" si="0"/>
        <v>6.666666666666667</v>
      </c>
      <c r="F15" s="869"/>
      <c r="G15" s="865">
        <v>916</v>
      </c>
      <c r="H15" s="861"/>
      <c r="I15" s="858">
        <f t="shared" si="1"/>
        <v>1.6180886769122063</v>
      </c>
      <c r="J15" s="859"/>
      <c r="K15" s="866">
        <v>9088</v>
      </c>
      <c r="L15" s="867"/>
      <c r="M15" s="858">
        <f t="shared" si="2"/>
        <v>0.30227900005787472</v>
      </c>
      <c r="N15" s="859"/>
      <c r="O15" s="6"/>
      <c r="T15" s="358"/>
      <c r="U15" s="622"/>
      <c r="V15" s="556"/>
      <c r="W15" s="358"/>
      <c r="X15" s="358"/>
      <c r="Y15" s="331" t="s">
        <v>253</v>
      </c>
      <c r="Z15" s="77">
        <v>1</v>
      </c>
      <c r="AA15" s="554" t="s">
        <v>95</v>
      </c>
      <c r="AB15" s="78">
        <v>171</v>
      </c>
      <c r="AC15" s="554" t="s">
        <v>95</v>
      </c>
      <c r="AD15" s="98">
        <v>2736</v>
      </c>
      <c r="AE15" s="506"/>
      <c r="AF15" s="358"/>
      <c r="AG15" s="358"/>
      <c r="AH15" s="358"/>
      <c r="AI15" s="358"/>
      <c r="AJ15" s="358"/>
      <c r="AK15" s="358"/>
      <c r="AL15" s="270"/>
    </row>
    <row r="16" spans="2:38" s="14" customFormat="1" ht="30" customHeight="1" x14ac:dyDescent="0.25">
      <c r="B16" s="331" t="s">
        <v>46</v>
      </c>
      <c r="C16" s="856">
        <v>1</v>
      </c>
      <c r="D16" s="857"/>
      <c r="E16" s="868">
        <f t="shared" si="0"/>
        <v>2.2222222222222223</v>
      </c>
      <c r="F16" s="859"/>
      <c r="G16" s="860">
        <v>9154</v>
      </c>
      <c r="H16" s="861"/>
      <c r="I16" s="858">
        <f>G16/G$19*100</f>
        <v>16.170287934993819</v>
      </c>
      <c r="J16" s="859"/>
      <c r="K16" s="862">
        <v>54924</v>
      </c>
      <c r="L16" s="863"/>
      <c r="M16" s="858">
        <f>K16/K$19*100</f>
        <v>1.8268454884659673</v>
      </c>
      <c r="N16" s="859"/>
      <c r="O16" s="6"/>
      <c r="T16" s="358"/>
      <c r="U16" s="621"/>
      <c r="V16" s="78"/>
      <c r="W16" s="358"/>
      <c r="X16" s="358"/>
      <c r="Y16" s="331" t="s">
        <v>310</v>
      </c>
      <c r="Z16" s="77">
        <v>1</v>
      </c>
      <c r="AA16" s="331" t="s">
        <v>253</v>
      </c>
      <c r="AB16" s="78">
        <v>68</v>
      </c>
      <c r="AC16" s="331" t="s">
        <v>253</v>
      </c>
      <c r="AD16" s="98">
        <v>1088</v>
      </c>
      <c r="AE16" s="506"/>
      <c r="AF16" s="358"/>
      <c r="AG16" s="358"/>
      <c r="AH16" s="358"/>
      <c r="AI16" s="358"/>
      <c r="AJ16" s="358"/>
      <c r="AK16" s="358"/>
      <c r="AL16" s="270"/>
    </row>
    <row r="17" spans="2:38" s="14" customFormat="1" ht="30" customHeight="1" x14ac:dyDescent="0.25">
      <c r="B17" s="331" t="s">
        <v>252</v>
      </c>
      <c r="C17" s="870">
        <v>1</v>
      </c>
      <c r="D17" s="858"/>
      <c r="E17" s="868">
        <f t="shared" si="0"/>
        <v>2.2222222222222223</v>
      </c>
      <c r="F17" s="859"/>
      <c r="G17" s="860">
        <v>315</v>
      </c>
      <c r="H17" s="861"/>
      <c r="I17" s="858">
        <f>G17/G$19*100</f>
        <v>0.55643879173290933</v>
      </c>
      <c r="J17" s="859"/>
      <c r="K17" s="862">
        <v>5040</v>
      </c>
      <c r="L17" s="863"/>
      <c r="M17" s="858">
        <f>K17/K$19*100</f>
        <v>0.16763712151096924</v>
      </c>
      <c r="N17" s="859"/>
      <c r="O17" s="6"/>
      <c r="T17" s="358"/>
      <c r="U17" s="622"/>
      <c r="V17" s="78"/>
      <c r="W17" s="358"/>
      <c r="X17" s="358"/>
      <c r="Y17" s="554" t="s">
        <v>95</v>
      </c>
      <c r="Z17" s="77">
        <v>1</v>
      </c>
      <c r="AA17" s="331" t="s">
        <v>310</v>
      </c>
      <c r="AB17" s="78">
        <v>45</v>
      </c>
      <c r="AC17" s="331" t="s">
        <v>310</v>
      </c>
      <c r="AD17" s="98">
        <v>1800</v>
      </c>
      <c r="AE17" s="506"/>
      <c r="AF17" s="358"/>
      <c r="AG17" s="358"/>
      <c r="AH17" s="358"/>
      <c r="AI17" s="358"/>
      <c r="AJ17" s="358"/>
      <c r="AK17" s="358"/>
      <c r="AL17" s="270"/>
    </row>
    <row r="18" spans="2:38" s="14" customFormat="1" ht="18.75" customHeight="1" thickBot="1" x14ac:dyDescent="0.3">
      <c r="B18" s="555"/>
      <c r="C18" s="871"/>
      <c r="D18" s="872"/>
      <c r="E18" s="873"/>
      <c r="F18" s="874"/>
      <c r="G18" s="990"/>
      <c r="H18" s="990"/>
      <c r="I18" s="873"/>
      <c r="J18" s="874"/>
      <c r="K18" s="875"/>
      <c r="L18" s="863"/>
      <c r="M18" s="873"/>
      <c r="N18" s="874"/>
      <c r="O18" s="6"/>
      <c r="T18" s="358"/>
      <c r="U18" s="622"/>
      <c r="W18" s="358"/>
      <c r="X18" s="358"/>
      <c r="Y18" s="331" t="s">
        <v>46</v>
      </c>
      <c r="Z18" s="77">
        <v>1</v>
      </c>
      <c r="AA18" s="331" t="s">
        <v>311</v>
      </c>
      <c r="AB18" s="78">
        <v>399</v>
      </c>
      <c r="AC18" s="331" t="s">
        <v>311</v>
      </c>
      <c r="AD18" s="98">
        <v>6936</v>
      </c>
      <c r="AE18" s="358"/>
      <c r="AF18" s="358"/>
      <c r="AG18" s="358"/>
      <c r="AH18" s="358"/>
      <c r="AI18" s="358"/>
      <c r="AJ18" s="358"/>
      <c r="AK18" s="358"/>
      <c r="AL18" s="270"/>
    </row>
    <row r="19" spans="2:38" s="14" customFormat="1" ht="45" customHeight="1" thickBot="1" x14ac:dyDescent="0.3">
      <c r="B19" s="849" t="s">
        <v>6</v>
      </c>
      <c r="C19" s="876">
        <f>SUM(C8:C18)</f>
        <v>45</v>
      </c>
      <c r="D19" s="877"/>
      <c r="E19" s="877">
        <f>SUM(E8:E18)</f>
        <v>100.00000000000001</v>
      </c>
      <c r="F19" s="878"/>
      <c r="G19" s="876">
        <f>SUM(G8:G18)</f>
        <v>56610</v>
      </c>
      <c r="H19" s="879"/>
      <c r="I19" s="877">
        <f>SUM(I8:I18)</f>
        <v>100.00000000000001</v>
      </c>
      <c r="J19" s="878"/>
      <c r="K19" s="876">
        <f>SUM(K8:K17)</f>
        <v>3006494</v>
      </c>
      <c r="L19" s="877"/>
      <c r="M19" s="877">
        <f>SUM(M8:M18)</f>
        <v>99.999999999999986</v>
      </c>
      <c r="N19" s="878"/>
      <c r="O19" s="6"/>
      <c r="T19" s="358"/>
      <c r="U19" s="358"/>
      <c r="V19" s="358"/>
      <c r="W19" s="358"/>
      <c r="X19" s="358"/>
      <c r="Y19" s="331" t="s">
        <v>252</v>
      </c>
      <c r="Z19" s="9">
        <v>1</v>
      </c>
      <c r="AA19" s="331" t="s">
        <v>252</v>
      </c>
      <c r="AB19" s="78">
        <v>315</v>
      </c>
      <c r="AC19" s="331" t="s">
        <v>252</v>
      </c>
      <c r="AD19" s="98">
        <v>5040</v>
      </c>
      <c r="AE19" s="358"/>
      <c r="AF19" s="358"/>
      <c r="AG19" s="358"/>
      <c r="AH19" s="358"/>
      <c r="AI19" s="358"/>
      <c r="AJ19" s="358"/>
      <c r="AK19" s="358"/>
      <c r="AL19" s="270"/>
    </row>
    <row r="20" spans="2:38" ht="29.25" customHeight="1" x14ac:dyDescent="0.25">
      <c r="B20" s="491" t="s">
        <v>254</v>
      </c>
      <c r="C20" s="492"/>
      <c r="D20" s="492"/>
      <c r="E20" s="492"/>
      <c r="F20" s="492"/>
      <c r="G20" s="492"/>
      <c r="H20" s="492"/>
      <c r="I20" s="178"/>
      <c r="J20" s="178"/>
      <c r="K20" s="480"/>
      <c r="L20" s="480"/>
      <c r="Y20" s="622"/>
      <c r="Z20" s="78"/>
      <c r="AA20" s="622"/>
      <c r="AB20" s="98"/>
      <c r="AC20" s="621"/>
      <c r="AD20" s="98"/>
    </row>
    <row r="21" spans="2:38" ht="29.25" customHeight="1" x14ac:dyDescent="0.25">
      <c r="C21" s="109"/>
      <c r="D21" s="109"/>
      <c r="E21" s="493"/>
      <c r="F21" s="493"/>
      <c r="G21" s="493"/>
      <c r="H21" s="493"/>
      <c r="I21" s="494"/>
      <c r="J21" s="494"/>
      <c r="K21" s="481"/>
      <c r="L21" s="481"/>
      <c r="Y21" s="14"/>
      <c r="Z21" s="623"/>
      <c r="AA21" s="624"/>
      <c r="AB21" s="623"/>
      <c r="AC21" s="624"/>
      <c r="AD21" s="429"/>
    </row>
    <row r="22" spans="2:38" ht="29.25" customHeight="1" x14ac:dyDescent="0.25">
      <c r="B22" s="989" t="s">
        <v>226</v>
      </c>
      <c r="C22" s="989"/>
      <c r="D22" s="989"/>
      <c r="E22" s="989"/>
      <c r="F22" s="989"/>
      <c r="G22" s="989"/>
      <c r="H22" s="989"/>
      <c r="I22" s="989"/>
      <c r="J22" s="989"/>
      <c r="K22" s="481"/>
      <c r="L22" s="481"/>
    </row>
    <row r="23" spans="2:38" x14ac:dyDescent="0.25">
      <c r="T23" s="359"/>
      <c r="U23" s="359"/>
      <c r="V23" s="359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9"/>
      <c r="AI23" s="359"/>
      <c r="AJ23" s="359"/>
      <c r="AK23" s="359"/>
      <c r="AL23" s="354"/>
    </row>
    <row r="24" spans="2:38" x14ac:dyDescent="0.25">
      <c r="T24" s="359"/>
      <c r="U24" s="359"/>
      <c r="V24" s="359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9"/>
      <c r="AI24" s="359"/>
      <c r="AJ24" s="359"/>
      <c r="AK24" s="359"/>
      <c r="AL24" s="354"/>
    </row>
    <row r="25" spans="2:38" x14ac:dyDescent="0.25">
      <c r="T25" s="359"/>
      <c r="U25" s="359"/>
      <c r="V25" s="359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9"/>
      <c r="AI25" s="359"/>
      <c r="AJ25" s="359"/>
      <c r="AK25" s="359"/>
      <c r="AL25" s="354"/>
    </row>
    <row r="26" spans="2:38" x14ac:dyDescent="0.25">
      <c r="T26" s="359"/>
      <c r="U26" s="359"/>
      <c r="V26" s="359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9"/>
      <c r="AI26" s="359"/>
      <c r="AJ26" s="359"/>
      <c r="AK26" s="359"/>
      <c r="AL26" s="354"/>
    </row>
    <row r="27" spans="2:38" x14ac:dyDescent="0.25">
      <c r="B27" s="109"/>
      <c r="T27" s="359"/>
      <c r="U27" s="359"/>
      <c r="V27" s="359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9"/>
      <c r="AI27" s="359"/>
      <c r="AJ27" s="359"/>
      <c r="AK27" s="359"/>
      <c r="AL27" s="354"/>
    </row>
    <row r="28" spans="2:38" x14ac:dyDescent="0.25">
      <c r="T28" s="359"/>
      <c r="U28" s="359"/>
      <c r="V28" s="359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9"/>
      <c r="AI28" s="359"/>
      <c r="AJ28" s="359"/>
      <c r="AK28" s="359"/>
      <c r="AL28" s="354"/>
    </row>
    <row r="29" spans="2:38" x14ac:dyDescent="0.25">
      <c r="T29" s="359"/>
      <c r="U29" s="359"/>
      <c r="V29" s="359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9"/>
      <c r="AI29" s="359"/>
      <c r="AJ29" s="359"/>
      <c r="AK29" s="359"/>
      <c r="AL29" s="354"/>
    </row>
    <row r="30" spans="2:38" x14ac:dyDescent="0.25">
      <c r="T30" s="359"/>
      <c r="U30" s="359"/>
      <c r="V30" s="359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9"/>
      <c r="AI30" s="359"/>
      <c r="AJ30" s="359"/>
      <c r="AK30" s="359"/>
    </row>
    <row r="31" spans="2:38" x14ac:dyDescent="0.25">
      <c r="T31" s="359"/>
      <c r="U31" s="359"/>
      <c r="V31" s="359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9"/>
      <c r="AI31" s="359"/>
      <c r="AJ31" s="359"/>
      <c r="AK31" s="359"/>
    </row>
    <row r="32" spans="2:38" x14ac:dyDescent="0.25">
      <c r="T32" s="359"/>
      <c r="U32" s="359"/>
      <c r="V32" s="359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9"/>
      <c r="AI32" s="359"/>
      <c r="AJ32" s="359"/>
      <c r="AK32" s="359"/>
    </row>
    <row r="33" spans="20:37" x14ac:dyDescent="0.25">
      <c r="T33" s="359"/>
      <c r="U33" s="359"/>
      <c r="V33" s="359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9"/>
      <c r="AI33" s="359"/>
      <c r="AJ33" s="359"/>
      <c r="AK33" s="359"/>
    </row>
    <row r="34" spans="20:37" x14ac:dyDescent="0.25">
      <c r="T34" s="359"/>
      <c r="U34" s="359"/>
      <c r="V34" s="359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9"/>
      <c r="AI34" s="359"/>
      <c r="AJ34" s="359"/>
      <c r="AK34" s="359"/>
    </row>
    <row r="35" spans="20:37" x14ac:dyDescent="0.25"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</row>
    <row r="36" spans="20:37" x14ac:dyDescent="0.25"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</row>
    <row r="37" spans="20:37" x14ac:dyDescent="0.25"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</row>
    <row r="38" spans="20:37" x14ac:dyDescent="0.25"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</row>
    <row r="39" spans="20:37" x14ac:dyDescent="0.25"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</row>
    <row r="40" spans="20:37" x14ac:dyDescent="0.25"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</row>
    <row r="41" spans="20:37" x14ac:dyDescent="0.25"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</row>
    <row r="42" spans="20:37" x14ac:dyDescent="0.25"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</row>
  </sheetData>
  <sortState ref="AC8:AD21">
    <sortCondition descending="1" ref="AD8:AD21"/>
  </sortState>
  <mergeCells count="15">
    <mergeCell ref="B22:J22"/>
    <mergeCell ref="G18:H18"/>
    <mergeCell ref="B1:O1"/>
    <mergeCell ref="B4:N4"/>
    <mergeCell ref="B3:N3"/>
    <mergeCell ref="K5:N5"/>
    <mergeCell ref="B5:B6"/>
    <mergeCell ref="G5:J5"/>
    <mergeCell ref="I6:J6"/>
    <mergeCell ref="E6:F6"/>
    <mergeCell ref="C6:D6"/>
    <mergeCell ref="G6:H6"/>
    <mergeCell ref="M6:N6"/>
    <mergeCell ref="C5:F5"/>
    <mergeCell ref="K6:L6"/>
  </mergeCells>
  <phoneticPr fontId="3" type="noConversion"/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showGridLines="0" view="pageBreakPreview" topLeftCell="A6" zoomScale="62" zoomScaleNormal="100" zoomScaleSheetLayoutView="62" workbookViewId="0">
      <selection activeCell="L53" sqref="L53"/>
    </sheetView>
  </sheetViews>
  <sheetFormatPr baseColWidth="10" defaultColWidth="11.44140625" defaultRowHeight="13.2" x14ac:dyDescent="0.25"/>
  <cols>
    <col min="1" max="1" width="4" style="15" customWidth="1"/>
    <col min="2" max="2" width="30.6640625" style="15" customWidth="1"/>
    <col min="3" max="3" width="10.88671875" style="15" customWidth="1"/>
    <col min="4" max="4" width="5.5546875" style="15" customWidth="1"/>
    <col min="5" max="5" width="14.5546875" style="15" customWidth="1"/>
    <col min="6" max="6" width="4.6640625" style="15" customWidth="1"/>
    <col min="7" max="7" width="15.6640625" style="15" customWidth="1"/>
    <col min="8" max="8" width="3.6640625" style="15" customWidth="1"/>
    <col min="9" max="9" width="15.44140625" style="15" customWidth="1"/>
    <col min="10" max="10" width="3.6640625" style="15" customWidth="1"/>
    <col min="11" max="11" width="15.6640625" style="15" customWidth="1"/>
    <col min="12" max="12" width="6" style="15" customWidth="1"/>
    <col min="13" max="13" width="13.109375" style="15" customWidth="1"/>
    <col min="14" max="14" width="7" style="15" customWidth="1"/>
    <col min="15" max="15" width="5" style="15" customWidth="1"/>
    <col min="16" max="19" width="11.44140625" style="15"/>
    <col min="20" max="20" width="15.33203125" style="15" customWidth="1"/>
    <col min="21" max="21" width="11.44140625" style="15"/>
    <col min="22" max="22" width="17.6640625" style="15" customWidth="1"/>
    <col min="23" max="23" width="17.5546875" style="15" customWidth="1"/>
    <col min="24" max="16384" width="11.44140625" style="15"/>
  </cols>
  <sheetData>
    <row r="1" spans="2:17" ht="30" customHeight="1" x14ac:dyDescent="0.25">
      <c r="B1" s="947" t="s">
        <v>21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504"/>
      <c r="P1" s="504"/>
    </row>
    <row r="2" spans="2:17" ht="30" customHeight="1" x14ac:dyDescent="0.25">
      <c r="B2" s="626" t="s">
        <v>161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</row>
    <row r="3" spans="2:17" ht="59.25" customHeight="1" x14ac:dyDescent="0.25">
      <c r="B3" s="948" t="s">
        <v>233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Q3" s="335"/>
    </row>
    <row r="4" spans="2:17" ht="30" customHeight="1" thickBot="1" x14ac:dyDescent="0.3">
      <c r="B4" s="947">
        <v>2017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</row>
    <row r="5" spans="2:17" ht="35.25" customHeight="1" thickBot="1" x14ac:dyDescent="0.3">
      <c r="B5" s="978" t="s">
        <v>109</v>
      </c>
      <c r="C5" s="977" t="s">
        <v>2</v>
      </c>
      <c r="D5" s="974"/>
      <c r="E5" s="974"/>
      <c r="F5" s="975"/>
      <c r="G5" s="976" t="s">
        <v>15</v>
      </c>
      <c r="H5" s="960"/>
      <c r="I5" s="960"/>
      <c r="J5" s="961"/>
      <c r="K5" s="977" t="s">
        <v>12</v>
      </c>
      <c r="L5" s="974"/>
      <c r="M5" s="974"/>
      <c r="N5" s="975"/>
    </row>
    <row r="6" spans="2:17" ht="35.25" customHeight="1" thickBot="1" x14ac:dyDescent="0.3">
      <c r="B6" s="979"/>
      <c r="C6" s="969" t="s">
        <v>68</v>
      </c>
      <c r="D6" s="963"/>
      <c r="E6" s="963" t="s">
        <v>5</v>
      </c>
      <c r="F6" s="964"/>
      <c r="G6" s="969" t="s">
        <v>68</v>
      </c>
      <c r="H6" s="963"/>
      <c r="I6" s="963" t="s">
        <v>5</v>
      </c>
      <c r="J6" s="964"/>
      <c r="K6" s="969" t="s">
        <v>68</v>
      </c>
      <c r="L6" s="963"/>
      <c r="M6" s="963" t="s">
        <v>5</v>
      </c>
      <c r="N6" s="964"/>
    </row>
    <row r="7" spans="2:17" ht="35.1" customHeight="1" x14ac:dyDescent="0.25">
      <c r="B7" s="505" t="s">
        <v>61</v>
      </c>
      <c r="C7" s="118">
        <v>7</v>
      </c>
      <c r="D7" s="76"/>
      <c r="E7" s="116">
        <f>C7*100/C10</f>
        <v>87.5</v>
      </c>
      <c r="F7" s="119"/>
      <c r="G7" s="118">
        <v>794</v>
      </c>
      <c r="H7" s="76"/>
      <c r="I7" s="116">
        <f>G7*100/G10</f>
        <v>44.258639910813827</v>
      </c>
      <c r="J7" s="119"/>
      <c r="K7" s="118">
        <v>81880</v>
      </c>
      <c r="L7" s="76"/>
      <c r="M7" s="116">
        <f>K7*100/K10</f>
        <v>91.099243435692031</v>
      </c>
      <c r="N7" s="119"/>
    </row>
    <row r="8" spans="2:17" ht="35.1" customHeight="1" x14ac:dyDescent="0.25">
      <c r="B8" s="505" t="s">
        <v>154</v>
      </c>
      <c r="C8" s="120">
        <v>1</v>
      </c>
      <c r="D8" s="110"/>
      <c r="E8" s="117">
        <f>C8*100/C10</f>
        <v>12.5</v>
      </c>
      <c r="F8" s="121"/>
      <c r="G8" s="120">
        <v>1000</v>
      </c>
      <c r="H8" s="110"/>
      <c r="I8" s="117">
        <f>G8*100/G10</f>
        <v>55.741360089186173</v>
      </c>
      <c r="J8" s="121"/>
      <c r="K8" s="120">
        <v>8000</v>
      </c>
      <c r="L8" s="110"/>
      <c r="M8" s="117">
        <f>K8*100/K10</f>
        <v>8.9007565643079669</v>
      </c>
      <c r="N8" s="121"/>
    </row>
    <row r="9" spans="2:17" ht="35.1" customHeight="1" thickBot="1" x14ac:dyDescent="0.3">
      <c r="B9" s="505" t="s">
        <v>62</v>
      </c>
      <c r="C9" s="120">
        <v>0</v>
      </c>
      <c r="D9" s="110"/>
      <c r="E9" s="117">
        <f>C9*100/C10</f>
        <v>0</v>
      </c>
      <c r="F9" s="121"/>
      <c r="G9" s="120">
        <v>0</v>
      </c>
      <c r="H9" s="110"/>
      <c r="I9" s="117">
        <f>G9*100/G10</f>
        <v>0</v>
      </c>
      <c r="J9" s="121"/>
      <c r="K9" s="120">
        <v>0</v>
      </c>
      <c r="L9" s="110"/>
      <c r="M9" s="117">
        <f>K9*100/K10</f>
        <v>0</v>
      </c>
      <c r="N9" s="121"/>
    </row>
    <row r="10" spans="2:17" s="42" customFormat="1" ht="38.25" customHeight="1" thickBot="1" x14ac:dyDescent="0.3">
      <c r="B10" s="880" t="s">
        <v>6</v>
      </c>
      <c r="C10" s="881">
        <f>SUM(C7:C9)</f>
        <v>8</v>
      </c>
      <c r="D10" s="882"/>
      <c r="E10" s="883">
        <f>SUM(E7:E9)</f>
        <v>100</v>
      </c>
      <c r="F10" s="884"/>
      <c r="G10" s="881">
        <f>SUM(G7:G9)</f>
        <v>1794</v>
      </c>
      <c r="H10" s="882"/>
      <c r="I10" s="883">
        <f>SUM(I7:I9)</f>
        <v>100</v>
      </c>
      <c r="J10" s="884"/>
      <c r="K10" s="881">
        <f>SUM(K7:K9)</f>
        <v>89880</v>
      </c>
      <c r="L10" s="882"/>
      <c r="M10" s="883">
        <f>SUM(M7:M9)</f>
        <v>100</v>
      </c>
      <c r="N10" s="884"/>
    </row>
    <row r="11" spans="2:17" ht="24.75" customHeight="1" x14ac:dyDescent="0.25">
      <c r="B11" s="996" t="s">
        <v>156</v>
      </c>
      <c r="C11" s="996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6"/>
    </row>
    <row r="12" spans="2:17" ht="15" customHeight="1" x14ac:dyDescent="0.25">
      <c r="B12" s="19"/>
    </row>
    <row r="13" spans="2:17" ht="15" customHeight="1" x14ac:dyDescent="0.25">
      <c r="B13" s="19"/>
    </row>
    <row r="14" spans="2:17" s="4" customFormat="1" ht="35.1" customHeight="1" x14ac:dyDescent="0.25">
      <c r="B14" s="947" t="s">
        <v>22</v>
      </c>
      <c r="C14" s="947"/>
      <c r="D14" s="947"/>
      <c r="E14" s="947"/>
      <c r="F14" s="947"/>
      <c r="G14" s="947"/>
      <c r="H14" s="947"/>
      <c r="I14" s="947"/>
      <c r="J14" s="947"/>
      <c r="K14" s="947"/>
      <c r="L14" s="947"/>
      <c r="M14" s="947"/>
      <c r="N14" s="947"/>
    </row>
    <row r="15" spans="2:17" s="4" customFormat="1" ht="35.1" customHeight="1" x14ac:dyDescent="0.25">
      <c r="B15" s="626" t="s">
        <v>161</v>
      </c>
      <c r="C15" s="625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7"/>
    </row>
    <row r="16" spans="2:17" s="4" customFormat="1" ht="35.1" customHeight="1" x14ac:dyDescent="0.25">
      <c r="B16" s="948" t="s">
        <v>260</v>
      </c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</row>
    <row r="17" spans="2:24" s="4" customFormat="1" ht="35.1" customHeight="1" thickBot="1" x14ac:dyDescent="0.3">
      <c r="B17" s="947">
        <v>2017</v>
      </c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</row>
    <row r="18" spans="2:24" s="4" customFormat="1" ht="39" customHeight="1" thickBot="1" x14ac:dyDescent="0.3">
      <c r="B18" s="978" t="s">
        <v>110</v>
      </c>
      <c r="C18" s="977" t="s">
        <v>2</v>
      </c>
      <c r="D18" s="974"/>
      <c r="E18" s="974"/>
      <c r="F18" s="975"/>
      <c r="G18" s="976" t="s">
        <v>15</v>
      </c>
      <c r="H18" s="960"/>
      <c r="I18" s="960"/>
      <c r="J18" s="961"/>
      <c r="K18" s="974" t="s">
        <v>12</v>
      </c>
      <c r="L18" s="974"/>
      <c r="M18" s="974"/>
      <c r="N18" s="975"/>
    </row>
    <row r="19" spans="2:24" s="4" customFormat="1" ht="35.1" customHeight="1" thickBot="1" x14ac:dyDescent="0.3">
      <c r="B19" s="979"/>
      <c r="C19" s="997" t="s">
        <v>68</v>
      </c>
      <c r="D19" s="998"/>
      <c r="E19" s="998" t="s">
        <v>5</v>
      </c>
      <c r="F19" s="998"/>
      <c r="G19" s="982" t="s">
        <v>68</v>
      </c>
      <c r="H19" s="983"/>
      <c r="I19" s="983" t="s">
        <v>5</v>
      </c>
      <c r="J19" s="1005"/>
      <c r="K19" s="998" t="s">
        <v>68</v>
      </c>
      <c r="L19" s="998"/>
      <c r="M19" s="998" t="s">
        <v>5</v>
      </c>
      <c r="N19" s="1001"/>
    </row>
    <row r="20" spans="2:24" s="4" customFormat="1" ht="18" customHeight="1" x14ac:dyDescent="0.25">
      <c r="B20" s="96"/>
      <c r="C20" s="1003"/>
      <c r="D20" s="1004"/>
      <c r="E20" s="999"/>
      <c r="F20" s="1000"/>
      <c r="G20" s="1003"/>
      <c r="H20" s="1004"/>
      <c r="I20" s="999"/>
      <c r="J20" s="1000"/>
      <c r="K20" s="1004"/>
      <c r="L20" s="1004"/>
      <c r="M20" s="999"/>
      <c r="N20" s="1000"/>
    </row>
    <row r="21" spans="2:24" s="4" customFormat="1" ht="30" customHeight="1" x14ac:dyDescent="0.25">
      <c r="B21" s="96" t="s">
        <v>144</v>
      </c>
      <c r="C21" s="1006">
        <v>10</v>
      </c>
      <c r="D21" s="1007"/>
      <c r="E21" s="1008">
        <f>C21*100/C26</f>
        <v>22.222222222222221</v>
      </c>
      <c r="F21" s="1009"/>
      <c r="G21" s="1006">
        <v>13823</v>
      </c>
      <c r="H21" s="1007"/>
      <c r="I21" s="1008">
        <f>G21*100/G26</f>
        <v>24.417947359123829</v>
      </c>
      <c r="J21" s="1009"/>
      <c r="K21" s="1006">
        <v>561460</v>
      </c>
      <c r="L21" s="1007"/>
      <c r="M21" s="1008">
        <f>K21*100/K26</f>
        <v>18.674908381656508</v>
      </c>
      <c r="N21" s="1009"/>
      <c r="P21" s="6" t="s">
        <v>218</v>
      </c>
      <c r="Q21" s="6" t="s">
        <v>219</v>
      </c>
      <c r="R21" s="6"/>
      <c r="S21" s="6" t="s">
        <v>218</v>
      </c>
      <c r="T21" s="6" t="s">
        <v>215</v>
      </c>
      <c r="U21" s="6"/>
      <c r="V21" s="6" t="s">
        <v>218</v>
      </c>
      <c r="W21" s="6" t="s">
        <v>216</v>
      </c>
      <c r="X21" s="506"/>
    </row>
    <row r="22" spans="2:24" s="4" customFormat="1" ht="30" customHeight="1" x14ac:dyDescent="0.25">
      <c r="B22" s="96" t="s">
        <v>145</v>
      </c>
      <c r="C22" s="1006">
        <v>15</v>
      </c>
      <c r="D22" s="1007"/>
      <c r="E22" s="1008">
        <f>C22*100/C26</f>
        <v>33.333333333333336</v>
      </c>
      <c r="F22" s="1009"/>
      <c r="G22" s="1006">
        <v>4995</v>
      </c>
      <c r="H22" s="1007"/>
      <c r="I22" s="1008">
        <f>G22*100/G26</f>
        <v>8.8235294117647065</v>
      </c>
      <c r="J22" s="1009"/>
      <c r="K22" s="1006">
        <v>549448</v>
      </c>
      <c r="L22" s="1007"/>
      <c r="M22" s="1008">
        <f>K22*100/K26</f>
        <v>18.275373242055363</v>
      </c>
      <c r="N22" s="1009"/>
      <c r="P22" s="96" t="s">
        <v>144</v>
      </c>
      <c r="Q22" s="538">
        <v>10</v>
      </c>
      <c r="R22" s="699"/>
      <c r="S22" s="96" t="s">
        <v>144</v>
      </c>
      <c r="T22" s="538">
        <v>13823</v>
      </c>
      <c r="U22" s="699"/>
      <c r="V22" s="331" t="s">
        <v>144</v>
      </c>
      <c r="W22" s="538">
        <v>561460</v>
      </c>
      <c r="X22" s="506"/>
    </row>
    <row r="23" spans="2:24" s="4" customFormat="1" ht="30" customHeight="1" x14ac:dyDescent="0.25">
      <c r="B23" s="96" t="s">
        <v>271</v>
      </c>
      <c r="C23" s="1006">
        <v>11</v>
      </c>
      <c r="D23" s="1007"/>
      <c r="E23" s="1008">
        <f>C23*100/C26</f>
        <v>24.444444444444443</v>
      </c>
      <c r="F23" s="1009"/>
      <c r="G23" s="1006">
        <v>2120</v>
      </c>
      <c r="H23" s="1007"/>
      <c r="I23" s="1008">
        <f>G23*100/G26</f>
        <v>3.7449213919802156</v>
      </c>
      <c r="J23" s="1009"/>
      <c r="K23" s="1006">
        <v>49680</v>
      </c>
      <c r="L23" s="1007"/>
      <c r="M23" s="1008">
        <f>K23*100/K26</f>
        <v>1.6524230548938399</v>
      </c>
      <c r="N23" s="1009"/>
      <c r="P23" s="96" t="s">
        <v>145</v>
      </c>
      <c r="Q23" s="538">
        <v>15</v>
      </c>
      <c r="R23" s="699"/>
      <c r="S23" s="96" t="s">
        <v>145</v>
      </c>
      <c r="T23" s="538">
        <v>4995</v>
      </c>
      <c r="U23" s="699"/>
      <c r="V23" s="331" t="s">
        <v>145</v>
      </c>
      <c r="W23" s="538">
        <v>549448</v>
      </c>
      <c r="X23" s="506"/>
    </row>
    <row r="24" spans="2:24" s="4" customFormat="1" ht="30" customHeight="1" x14ac:dyDescent="0.25">
      <c r="B24" s="96" t="s">
        <v>135</v>
      </c>
      <c r="C24" s="1006">
        <v>9</v>
      </c>
      <c r="D24" s="1007"/>
      <c r="E24" s="1008">
        <f>C24*100/C26</f>
        <v>20</v>
      </c>
      <c r="F24" s="1009"/>
      <c r="G24" s="1006">
        <v>35672</v>
      </c>
      <c r="H24" s="1007"/>
      <c r="I24" s="1008">
        <f>G24*100/G26</f>
        <v>63.013601837131247</v>
      </c>
      <c r="J24" s="1009"/>
      <c r="K24" s="1006">
        <v>1845906</v>
      </c>
      <c r="L24" s="1007"/>
      <c r="M24" s="1008">
        <f>K24*100/K26</f>
        <v>61.397295321394289</v>
      </c>
      <c r="N24" s="1009"/>
      <c r="P24" s="96" t="s">
        <v>271</v>
      </c>
      <c r="Q24" s="538">
        <v>11</v>
      </c>
      <c r="R24" s="699"/>
      <c r="S24" s="96" t="s">
        <v>271</v>
      </c>
      <c r="T24" s="538">
        <v>2120</v>
      </c>
      <c r="U24" s="699"/>
      <c r="V24" s="331" t="s">
        <v>271</v>
      </c>
      <c r="W24" s="538">
        <v>49680</v>
      </c>
      <c r="X24" s="506"/>
    </row>
    <row r="25" spans="2:24" s="4" customFormat="1" ht="13.8" thickBot="1" x14ac:dyDescent="0.3">
      <c r="B25" s="96"/>
      <c r="C25" s="1010"/>
      <c r="D25" s="1007"/>
      <c r="E25" s="1011"/>
      <c r="F25" s="1009"/>
      <c r="G25" s="1010"/>
      <c r="H25" s="1007"/>
      <c r="I25" s="1011"/>
      <c r="J25" s="1009"/>
      <c r="K25" s="1010"/>
      <c r="L25" s="1007"/>
      <c r="M25" s="1011"/>
      <c r="N25" s="1009"/>
      <c r="P25" s="96" t="s">
        <v>135</v>
      </c>
      <c r="Q25" s="538">
        <v>9</v>
      </c>
      <c r="R25" s="699"/>
      <c r="S25" s="96" t="s">
        <v>135</v>
      </c>
      <c r="T25" s="538">
        <v>35672</v>
      </c>
      <c r="U25" s="699"/>
      <c r="V25" s="331" t="s">
        <v>135</v>
      </c>
      <c r="W25" s="538">
        <v>1845906</v>
      </c>
      <c r="X25" s="506"/>
    </row>
    <row r="26" spans="2:24" s="507" customFormat="1" ht="39.75" customHeight="1" thickBot="1" x14ac:dyDescent="0.3">
      <c r="B26" s="850" t="s">
        <v>6</v>
      </c>
      <c r="C26" s="1014">
        <f>SUM(C21:C25)</f>
        <v>45</v>
      </c>
      <c r="D26" s="1015"/>
      <c r="E26" s="1016">
        <f>SUM(E21:F25)</f>
        <v>100</v>
      </c>
      <c r="F26" s="1017"/>
      <c r="G26" s="1014">
        <f>SUM(G21:G25)</f>
        <v>56610</v>
      </c>
      <c r="H26" s="1015"/>
      <c r="I26" s="1012">
        <f>SUM(I21:I25)</f>
        <v>100</v>
      </c>
      <c r="J26" s="1013"/>
      <c r="K26" s="1014">
        <f>SUM(K21:L25)</f>
        <v>3006494</v>
      </c>
      <c r="L26" s="1015"/>
      <c r="M26" s="1012">
        <f>SUM(M21:M25)</f>
        <v>100</v>
      </c>
      <c r="N26" s="1013"/>
      <c r="Q26" s="508">
        <f>SUM(Q22:Q25)</f>
        <v>45</v>
      </c>
      <c r="T26" s="508">
        <f>SUM(T22:T25)</f>
        <v>56610</v>
      </c>
      <c r="W26" s="508">
        <f>SUM(W22:W25)</f>
        <v>3006494</v>
      </c>
    </row>
    <row r="27" spans="2:24" ht="27" customHeight="1" x14ac:dyDescent="0.25">
      <c r="B27" s="1002" t="s">
        <v>156</v>
      </c>
      <c r="C27" s="1002"/>
      <c r="D27" s="1002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</row>
    <row r="28" spans="2:24" x14ac:dyDescent="0.25">
      <c r="B28" s="19"/>
    </row>
    <row r="29" spans="2:24" ht="20.100000000000001" customHeight="1" x14ac:dyDescent="0.25">
      <c r="B29" s="19"/>
    </row>
    <row r="30" spans="2:24" ht="20.100000000000001" customHeight="1" x14ac:dyDescent="0.25"/>
    <row r="31" spans="2:24" ht="20.100000000000001" customHeight="1" x14ac:dyDescent="0.25"/>
    <row r="32" spans="2:24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</sheetData>
  <mergeCells count="70">
    <mergeCell ref="M26:N26"/>
    <mergeCell ref="C26:D26"/>
    <mergeCell ref="E26:F26"/>
    <mergeCell ref="G26:H26"/>
    <mergeCell ref="I26:J26"/>
    <mergeCell ref="K26:L26"/>
    <mergeCell ref="M24:N24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3:N23"/>
    <mergeCell ref="C23:D23"/>
    <mergeCell ref="E23:F23"/>
    <mergeCell ref="G23:H23"/>
    <mergeCell ref="I23:J23"/>
    <mergeCell ref="K23:L23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B27:N27"/>
    <mergeCell ref="B17:N17"/>
    <mergeCell ref="B18:B19"/>
    <mergeCell ref="C18:F18"/>
    <mergeCell ref="G18:J18"/>
    <mergeCell ref="K18:N18"/>
    <mergeCell ref="G20:H20"/>
    <mergeCell ref="G19:H19"/>
    <mergeCell ref="I19:J19"/>
    <mergeCell ref="K20:L20"/>
    <mergeCell ref="C20:D20"/>
    <mergeCell ref="M20:N20"/>
    <mergeCell ref="K19:L19"/>
    <mergeCell ref="I20:J20"/>
    <mergeCell ref="C21:D21"/>
    <mergeCell ref="E21:F21"/>
    <mergeCell ref="B14:N14"/>
    <mergeCell ref="B16:N16"/>
    <mergeCell ref="C19:D19"/>
    <mergeCell ref="E19:F19"/>
    <mergeCell ref="E20:F20"/>
    <mergeCell ref="M19:N19"/>
    <mergeCell ref="B11:N11"/>
    <mergeCell ref="C6:D6"/>
    <mergeCell ref="E6:F6"/>
    <mergeCell ref="K6:L6"/>
    <mergeCell ref="G6:H6"/>
    <mergeCell ref="B4:N4"/>
    <mergeCell ref="B1:N1"/>
    <mergeCell ref="G5:J5"/>
    <mergeCell ref="K5:N5"/>
    <mergeCell ref="B3:N3"/>
    <mergeCell ref="B5:B6"/>
    <mergeCell ref="I6:J6"/>
    <mergeCell ref="M6:N6"/>
    <mergeCell ref="C5:F5"/>
  </mergeCells>
  <phoneticPr fontId="3" type="noConversion"/>
  <printOptions horizontalCentered="1" verticalCentered="1"/>
  <pageMargins left="0" right="0" top="0" bottom="0" header="0" footer="0"/>
  <pageSetup paperSize="9"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view="pageBreakPreview" zoomScale="60" zoomScaleNormal="100" workbookViewId="0">
      <selection activeCell="L53" sqref="L53"/>
    </sheetView>
  </sheetViews>
  <sheetFormatPr baseColWidth="10" defaultColWidth="11.44140625" defaultRowHeight="13.2" x14ac:dyDescent="0.25"/>
  <cols>
    <col min="1" max="1" width="4.5546875" style="17" customWidth="1"/>
    <col min="2" max="2" width="18.33203125" style="17" customWidth="1"/>
    <col min="3" max="3" width="16.33203125" style="17" customWidth="1"/>
    <col min="4" max="4" width="3.6640625" style="17" customWidth="1"/>
    <col min="5" max="5" width="15.44140625" style="17" customWidth="1"/>
    <col min="6" max="6" width="3.6640625" style="17" customWidth="1"/>
    <col min="7" max="7" width="14.88671875" style="17" customWidth="1"/>
    <col min="8" max="8" width="3.6640625" style="17" customWidth="1"/>
    <col min="9" max="9" width="14.33203125" style="17" customWidth="1"/>
    <col min="10" max="10" width="3.6640625" style="17" customWidth="1"/>
    <col min="11" max="11" width="18.5546875" style="17" customWidth="1"/>
    <col min="12" max="12" width="3.6640625" style="17" customWidth="1"/>
    <col min="13" max="13" width="16.33203125" style="17" customWidth="1"/>
    <col min="14" max="14" width="3.6640625" style="17" customWidth="1"/>
    <col min="15" max="15" width="4.44140625" style="17" customWidth="1"/>
    <col min="16" max="16384" width="11.44140625" style="17"/>
  </cols>
  <sheetData>
    <row r="1" spans="2:15" ht="25.5" customHeight="1" x14ac:dyDescent="0.25">
      <c r="B1" s="947" t="s">
        <v>23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</row>
    <row r="2" spans="2:15" s="64" customFormat="1" ht="25.5" customHeight="1" x14ac:dyDescent="0.25">
      <c r="B2" s="64" t="s">
        <v>161</v>
      </c>
    </row>
    <row r="3" spans="2:15" s="64" customFormat="1" ht="45" customHeight="1" x14ac:dyDescent="0.25">
      <c r="B3" s="948" t="s">
        <v>234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</row>
    <row r="4" spans="2:15" s="64" customFormat="1" ht="30" customHeight="1" thickBot="1" x14ac:dyDescent="0.3">
      <c r="B4" s="1019" t="s">
        <v>312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</row>
    <row r="5" spans="2:15" s="64" customFormat="1" ht="30" customHeight="1" thickBot="1" x14ac:dyDescent="0.3">
      <c r="B5" s="966" t="s">
        <v>1</v>
      </c>
      <c r="C5" s="977" t="s">
        <v>110</v>
      </c>
      <c r="D5" s="974"/>
      <c r="E5" s="974"/>
      <c r="F5" s="974"/>
      <c r="G5" s="974"/>
      <c r="H5" s="974"/>
      <c r="I5" s="974"/>
      <c r="J5" s="974"/>
      <c r="K5" s="974"/>
      <c r="L5" s="974"/>
      <c r="M5" s="1020" t="s">
        <v>6</v>
      </c>
      <c r="N5" s="1021"/>
    </row>
    <row r="6" spans="2:15" s="64" customFormat="1" ht="50.25" customHeight="1" thickBot="1" x14ac:dyDescent="0.3">
      <c r="B6" s="967"/>
      <c r="C6" s="953" t="s">
        <v>122</v>
      </c>
      <c r="D6" s="957"/>
      <c r="E6" s="953" t="s">
        <v>123</v>
      </c>
      <c r="F6" s="954"/>
      <c r="G6" s="953" t="s">
        <v>134</v>
      </c>
      <c r="H6" s="954"/>
      <c r="I6" s="957" t="s">
        <v>135</v>
      </c>
      <c r="J6" s="957"/>
      <c r="K6" s="953" t="s">
        <v>143</v>
      </c>
      <c r="L6" s="957"/>
      <c r="M6" s="1022"/>
      <c r="N6" s="1023"/>
    </row>
    <row r="7" spans="2:15" ht="9.75" customHeight="1" x14ac:dyDescent="0.25">
      <c r="B7" s="700"/>
      <c r="C7" s="76"/>
      <c r="D7" s="701"/>
      <c r="E7" s="76"/>
      <c r="F7" s="701"/>
      <c r="G7" s="701"/>
      <c r="H7" s="701"/>
      <c r="I7" s="76"/>
      <c r="J7" s="701"/>
      <c r="K7" s="76"/>
      <c r="L7" s="560"/>
      <c r="M7" s="702"/>
      <c r="N7" s="703"/>
    </row>
    <row r="8" spans="2:15" ht="24.75" customHeight="1" x14ac:dyDescent="0.25">
      <c r="B8" s="704">
        <v>2000</v>
      </c>
      <c r="C8" s="110">
        <v>0</v>
      </c>
      <c r="D8" s="98"/>
      <c r="E8" s="110">
        <v>72859</v>
      </c>
      <c r="F8" s="98"/>
      <c r="G8" s="98">
        <v>108832</v>
      </c>
      <c r="H8" s="98"/>
      <c r="I8" s="110">
        <v>0</v>
      </c>
      <c r="J8" s="98"/>
      <c r="K8" s="110">
        <v>0</v>
      </c>
      <c r="L8" s="561"/>
      <c r="M8" s="705">
        <f>SUM(C8:L8)</f>
        <v>181691</v>
      </c>
      <c r="N8" s="706"/>
    </row>
    <row r="9" spans="2:15" ht="24.75" customHeight="1" x14ac:dyDescent="0.25">
      <c r="B9" s="704">
        <v>2001</v>
      </c>
      <c r="C9" s="110">
        <v>8096</v>
      </c>
      <c r="D9" s="98"/>
      <c r="E9" s="110">
        <v>188882</v>
      </c>
      <c r="F9" s="98"/>
      <c r="G9" s="98">
        <v>279072</v>
      </c>
      <c r="H9" s="98"/>
      <c r="I9" s="110">
        <v>12880</v>
      </c>
      <c r="J9" s="98"/>
      <c r="K9" s="110">
        <v>0</v>
      </c>
      <c r="L9" s="561"/>
      <c r="M9" s="705">
        <f>SUM(C9:L9)</f>
        <v>488930</v>
      </c>
      <c r="N9" s="706"/>
    </row>
    <row r="10" spans="2:15" ht="24.75" customHeight="1" x14ac:dyDescent="0.25">
      <c r="B10" s="704">
        <v>2002</v>
      </c>
      <c r="C10" s="110">
        <v>27720</v>
      </c>
      <c r="D10" s="98"/>
      <c r="E10" s="110">
        <v>351136</v>
      </c>
      <c r="F10" s="98"/>
      <c r="G10" s="98">
        <v>54768</v>
      </c>
      <c r="H10" s="98"/>
      <c r="I10" s="110">
        <v>479024</v>
      </c>
      <c r="J10" s="98"/>
      <c r="K10" s="110">
        <v>0</v>
      </c>
      <c r="L10" s="561"/>
      <c r="M10" s="705">
        <f t="shared" ref="M10:M18" si="0">SUM(C10:L10)</f>
        <v>912648</v>
      </c>
      <c r="N10" s="706"/>
    </row>
    <row r="11" spans="2:15" ht="24.75" customHeight="1" x14ac:dyDescent="0.25">
      <c r="B11" s="704">
        <v>2003</v>
      </c>
      <c r="C11" s="110">
        <v>128</v>
      </c>
      <c r="D11" s="98"/>
      <c r="E11" s="110">
        <v>286254</v>
      </c>
      <c r="F11" s="98"/>
      <c r="G11" s="98">
        <v>24220</v>
      </c>
      <c r="H11" s="98"/>
      <c r="I11" s="110">
        <v>570760</v>
      </c>
      <c r="J11" s="98"/>
      <c r="K11" s="110">
        <v>0</v>
      </c>
      <c r="L11" s="561"/>
      <c r="M11" s="705">
        <f t="shared" si="0"/>
        <v>881362</v>
      </c>
      <c r="N11" s="706"/>
    </row>
    <row r="12" spans="2:15" ht="24.75" customHeight="1" x14ac:dyDescent="0.25">
      <c r="B12" s="704">
        <v>2004</v>
      </c>
      <c r="C12" s="110">
        <v>31768</v>
      </c>
      <c r="D12" s="98"/>
      <c r="E12" s="110">
        <v>457496</v>
      </c>
      <c r="F12" s="98"/>
      <c r="G12" s="98">
        <v>68992</v>
      </c>
      <c r="H12" s="98"/>
      <c r="I12" s="110">
        <v>24072</v>
      </c>
      <c r="J12" s="98"/>
      <c r="K12" s="110">
        <v>0</v>
      </c>
      <c r="L12" s="561"/>
      <c r="M12" s="705">
        <f t="shared" si="0"/>
        <v>582328</v>
      </c>
      <c r="N12" s="706"/>
    </row>
    <row r="13" spans="2:15" ht="24.75" customHeight="1" x14ac:dyDescent="0.25">
      <c r="B13" s="704">
        <v>2005</v>
      </c>
      <c r="C13" s="110">
        <v>239212</v>
      </c>
      <c r="D13" s="98"/>
      <c r="E13" s="110">
        <v>113438</v>
      </c>
      <c r="F13" s="98"/>
      <c r="G13" s="98">
        <v>36400</v>
      </c>
      <c r="H13" s="98"/>
      <c r="I13" s="110">
        <v>89688</v>
      </c>
      <c r="J13" s="98"/>
      <c r="K13" s="110">
        <v>0</v>
      </c>
      <c r="L13" s="561"/>
      <c r="M13" s="705">
        <f t="shared" si="0"/>
        <v>478738</v>
      </c>
      <c r="N13" s="706"/>
    </row>
    <row r="14" spans="2:15" ht="24.75" customHeight="1" x14ac:dyDescent="0.25">
      <c r="B14" s="704">
        <v>2006</v>
      </c>
      <c r="C14" s="110">
        <v>48720</v>
      </c>
      <c r="D14" s="98"/>
      <c r="E14" s="110">
        <v>301802</v>
      </c>
      <c r="F14" s="98"/>
      <c r="G14" s="98">
        <v>87438</v>
      </c>
      <c r="H14" s="98"/>
      <c r="I14" s="110">
        <v>8624</v>
      </c>
      <c r="J14" s="98"/>
      <c r="K14" s="110">
        <v>0</v>
      </c>
      <c r="L14" s="561"/>
      <c r="M14" s="705">
        <f t="shared" si="0"/>
        <v>446584</v>
      </c>
      <c r="N14" s="706"/>
    </row>
    <row r="15" spans="2:15" ht="24.9" customHeight="1" x14ac:dyDescent="0.25">
      <c r="B15" s="704">
        <v>2007</v>
      </c>
      <c r="C15" s="110">
        <v>1310</v>
      </c>
      <c r="D15" s="98"/>
      <c r="E15" s="110">
        <v>1067162</v>
      </c>
      <c r="F15" s="98"/>
      <c r="G15" s="98">
        <v>533544</v>
      </c>
      <c r="H15" s="98"/>
      <c r="I15" s="110">
        <v>614504</v>
      </c>
      <c r="J15" s="98"/>
      <c r="K15" s="110">
        <v>0</v>
      </c>
      <c r="L15" s="561"/>
      <c r="M15" s="705">
        <f t="shared" si="0"/>
        <v>2216520</v>
      </c>
      <c r="N15" s="706"/>
      <c r="O15" s="32"/>
    </row>
    <row r="16" spans="2:15" ht="24.9" customHeight="1" x14ac:dyDescent="0.25">
      <c r="B16" s="704">
        <v>2008</v>
      </c>
      <c r="C16" s="110">
        <v>5456</v>
      </c>
      <c r="D16" s="98"/>
      <c r="E16" s="110">
        <v>585280</v>
      </c>
      <c r="F16" s="98"/>
      <c r="G16" s="98">
        <v>615024</v>
      </c>
      <c r="H16" s="98"/>
      <c r="I16" s="110">
        <v>303792</v>
      </c>
      <c r="J16" s="98"/>
      <c r="K16" s="110">
        <v>11408</v>
      </c>
      <c r="L16" s="561"/>
      <c r="M16" s="705">
        <f t="shared" si="0"/>
        <v>1520960</v>
      </c>
      <c r="N16" s="706"/>
      <c r="O16" s="32"/>
    </row>
    <row r="17" spans="2:15" ht="24.9" customHeight="1" x14ac:dyDescent="0.25">
      <c r="B17" s="704">
        <v>2009</v>
      </c>
      <c r="C17" s="110">
        <v>65384</v>
      </c>
      <c r="D17" s="98"/>
      <c r="E17" s="110">
        <v>1041800</v>
      </c>
      <c r="F17" s="98"/>
      <c r="G17" s="98">
        <v>285202</v>
      </c>
      <c r="H17" s="98"/>
      <c r="I17" s="110">
        <v>60080</v>
      </c>
      <c r="J17" s="98"/>
      <c r="K17" s="110">
        <v>0</v>
      </c>
      <c r="L17" s="561"/>
      <c r="M17" s="705">
        <f t="shared" si="0"/>
        <v>1452466</v>
      </c>
      <c r="N17" s="706"/>
      <c r="O17" s="32"/>
    </row>
    <row r="18" spans="2:15" ht="24.9" customHeight="1" x14ac:dyDescent="0.25">
      <c r="B18" s="704">
        <v>2010</v>
      </c>
      <c r="C18" s="110">
        <v>70624</v>
      </c>
      <c r="D18" s="98"/>
      <c r="E18" s="110">
        <v>1001908</v>
      </c>
      <c r="F18" s="98"/>
      <c r="G18" s="98">
        <v>206368</v>
      </c>
      <c r="H18" s="98"/>
      <c r="I18" s="110">
        <v>480</v>
      </c>
      <c r="J18" s="98"/>
      <c r="K18" s="110">
        <v>0</v>
      </c>
      <c r="L18" s="561"/>
      <c r="M18" s="705">
        <f t="shared" si="0"/>
        <v>1279380</v>
      </c>
      <c r="N18" s="706"/>
      <c r="O18" s="32"/>
    </row>
    <row r="19" spans="2:15" ht="24.9" customHeight="1" x14ac:dyDescent="0.25">
      <c r="B19" s="704">
        <v>2011</v>
      </c>
      <c r="C19" s="110">
        <v>32264</v>
      </c>
      <c r="D19" s="98"/>
      <c r="E19" s="110">
        <v>880656</v>
      </c>
      <c r="F19" s="98"/>
      <c r="G19" s="98">
        <v>879936</v>
      </c>
      <c r="H19" s="98"/>
      <c r="I19" s="110">
        <v>6560</v>
      </c>
      <c r="J19" s="98"/>
      <c r="K19" s="110">
        <v>0</v>
      </c>
      <c r="L19" s="561"/>
      <c r="M19" s="705">
        <f>SUM(C19:K19)</f>
        <v>1799416</v>
      </c>
      <c r="N19" s="706"/>
      <c r="O19" s="32"/>
    </row>
    <row r="20" spans="2:15" ht="24.9" customHeight="1" x14ac:dyDescent="0.25">
      <c r="B20" s="704">
        <v>2012</v>
      </c>
      <c r="C20" s="110">
        <v>676346</v>
      </c>
      <c r="D20" s="98"/>
      <c r="E20" s="110">
        <v>954286</v>
      </c>
      <c r="F20" s="98"/>
      <c r="G20" s="98">
        <v>233504</v>
      </c>
      <c r="H20" s="98"/>
      <c r="I20" s="110">
        <v>14560</v>
      </c>
      <c r="J20" s="98"/>
      <c r="K20" s="110">
        <v>0</v>
      </c>
      <c r="L20" s="561"/>
      <c r="M20" s="705">
        <f t="shared" ref="M20:M25" si="1">SUM(C20:L20)</f>
        <v>1878696</v>
      </c>
      <c r="N20" s="706"/>
      <c r="O20" s="32"/>
    </row>
    <row r="21" spans="2:15" ht="24.9" customHeight="1" x14ac:dyDescent="0.25">
      <c r="B21" s="704">
        <v>2013</v>
      </c>
      <c r="C21" s="110">
        <v>205032</v>
      </c>
      <c r="D21" s="98"/>
      <c r="E21" s="110">
        <v>916530</v>
      </c>
      <c r="F21" s="98"/>
      <c r="G21" s="98">
        <v>448672</v>
      </c>
      <c r="H21" s="98"/>
      <c r="I21" s="110">
        <v>2968</v>
      </c>
      <c r="J21" s="98"/>
      <c r="K21" s="110">
        <v>0</v>
      </c>
      <c r="L21" s="561"/>
      <c r="M21" s="705">
        <f t="shared" si="1"/>
        <v>1573202</v>
      </c>
      <c r="N21" s="706"/>
      <c r="O21" s="32"/>
    </row>
    <row r="22" spans="2:15" ht="24.9" customHeight="1" x14ac:dyDescent="0.25">
      <c r="B22" s="704">
        <v>2014</v>
      </c>
      <c r="C22" s="110">
        <v>614012</v>
      </c>
      <c r="D22" s="98"/>
      <c r="E22" s="110">
        <v>1029246</v>
      </c>
      <c r="F22" s="98"/>
      <c r="G22" s="98">
        <v>821600</v>
      </c>
      <c r="H22" s="98"/>
      <c r="I22" s="110">
        <v>688160</v>
      </c>
      <c r="J22" s="98"/>
      <c r="K22" s="110">
        <v>0</v>
      </c>
      <c r="L22" s="561"/>
      <c r="M22" s="705">
        <f t="shared" si="1"/>
        <v>3153018</v>
      </c>
      <c r="N22" s="706"/>
      <c r="O22" s="32"/>
    </row>
    <row r="23" spans="2:15" ht="24.9" customHeight="1" x14ac:dyDescent="0.25">
      <c r="B23" s="704">
        <v>2015</v>
      </c>
      <c r="C23" s="110">
        <v>187352</v>
      </c>
      <c r="D23" s="98"/>
      <c r="E23" s="110">
        <v>609816</v>
      </c>
      <c r="F23" s="98"/>
      <c r="G23" s="98">
        <v>968656</v>
      </c>
      <c r="H23" s="98"/>
      <c r="I23" s="110">
        <v>159808</v>
      </c>
      <c r="J23" s="98"/>
      <c r="K23" s="110">
        <v>0</v>
      </c>
      <c r="L23" s="561"/>
      <c r="M23" s="705">
        <f t="shared" si="1"/>
        <v>1925632</v>
      </c>
      <c r="N23" s="706"/>
      <c r="O23" s="32"/>
    </row>
    <row r="24" spans="2:15" ht="24.9" customHeight="1" x14ac:dyDescent="0.25">
      <c r="B24" s="704">
        <v>2016</v>
      </c>
      <c r="C24" s="110">
        <v>38336</v>
      </c>
      <c r="D24" s="98"/>
      <c r="E24" s="110">
        <v>696304</v>
      </c>
      <c r="F24" s="98"/>
      <c r="G24" s="98">
        <v>923792</v>
      </c>
      <c r="H24" s="98"/>
      <c r="I24" s="110">
        <v>1425624</v>
      </c>
      <c r="J24" s="98"/>
      <c r="K24" s="110">
        <v>0</v>
      </c>
      <c r="L24" s="561"/>
      <c r="M24" s="705">
        <f t="shared" si="1"/>
        <v>3084056</v>
      </c>
      <c r="N24" s="706"/>
      <c r="O24" s="32"/>
    </row>
    <row r="25" spans="2:15" ht="12.75" customHeight="1" x14ac:dyDescent="0.25">
      <c r="B25" s="704">
        <v>2017</v>
      </c>
      <c r="C25" s="110">
        <v>561460</v>
      </c>
      <c r="D25" s="98"/>
      <c r="E25" s="110">
        <v>549448</v>
      </c>
      <c r="F25" s="98"/>
      <c r="G25" s="98">
        <v>49680</v>
      </c>
      <c r="H25" s="98"/>
      <c r="I25" s="110">
        <v>1845906</v>
      </c>
      <c r="J25" s="98"/>
      <c r="K25" s="110"/>
      <c r="L25" s="561"/>
      <c r="M25" s="705">
        <f t="shared" si="1"/>
        <v>3006494</v>
      </c>
      <c r="N25" s="706"/>
      <c r="O25" s="32"/>
    </row>
    <row r="26" spans="2:15" ht="8.25" customHeight="1" thickBot="1" x14ac:dyDescent="0.3">
      <c r="B26" s="707"/>
      <c r="C26" s="708"/>
      <c r="D26" s="709"/>
      <c r="E26" s="708"/>
      <c r="F26" s="709"/>
      <c r="G26" s="709"/>
      <c r="H26" s="709"/>
      <c r="I26" s="708"/>
      <c r="J26" s="709"/>
      <c r="K26" s="708"/>
      <c r="L26" s="710"/>
      <c r="M26" s="711"/>
      <c r="N26" s="712"/>
      <c r="O26" s="32"/>
    </row>
    <row r="27" spans="2:15" s="113" customFormat="1" ht="15" customHeight="1" x14ac:dyDescent="0.25">
      <c r="B27" s="713"/>
      <c r="C27" s="714"/>
      <c r="D27" s="715"/>
      <c r="E27" s="714"/>
      <c r="F27" s="715"/>
      <c r="G27" s="715"/>
      <c r="H27" s="715"/>
      <c r="I27" s="715"/>
      <c r="J27" s="715"/>
      <c r="K27" s="715"/>
      <c r="L27" s="715"/>
      <c r="M27" s="714"/>
      <c r="N27" s="715"/>
    </row>
    <row r="28" spans="2:15" x14ac:dyDescent="0.25">
      <c r="B28" s="1018" t="s">
        <v>156</v>
      </c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</row>
    <row r="29" spans="2:15" x14ac:dyDescent="0.25">
      <c r="B29" s="1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5" x14ac:dyDescent="0.25">
      <c r="B30" s="1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mergeCells count="12">
    <mergeCell ref="B28:N28"/>
    <mergeCell ref="B1:N1"/>
    <mergeCell ref="B3:N3"/>
    <mergeCell ref="B4:N4"/>
    <mergeCell ref="C6:D6"/>
    <mergeCell ref="E6:F6"/>
    <mergeCell ref="G6:H6"/>
    <mergeCell ref="I6:J6"/>
    <mergeCell ref="K6:L6"/>
    <mergeCell ref="B5:B6"/>
    <mergeCell ref="M5:N6"/>
    <mergeCell ref="C5:L5"/>
  </mergeCells>
  <phoneticPr fontId="3" type="noConversion"/>
  <printOptions horizontalCentered="1" verticalCentered="1"/>
  <pageMargins left="0" right="0" top="0" bottom="0" header="0" footer="0"/>
  <pageSetup paperSize="9" scale="80" orientation="landscape" r:id="rId1"/>
  <headerFooter alignWithMargins="0"/>
  <ignoredErrors>
    <ignoredError sqref="M8:M18 M20:M26" formulaRange="1"/>
    <ignoredError sqref="M19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69"/>
  <sheetViews>
    <sheetView showGridLines="0" view="pageBreakPreview" topLeftCell="F1" zoomScale="78" zoomScaleNormal="88" zoomScaleSheetLayoutView="78" workbookViewId="0">
      <selection activeCell="L53" sqref="L53"/>
    </sheetView>
  </sheetViews>
  <sheetFormatPr baseColWidth="10" defaultColWidth="11.44140625" defaultRowHeight="15" customHeight="1" x14ac:dyDescent="0.25"/>
  <cols>
    <col min="1" max="1" width="11.44140625" style="275" customWidth="1"/>
    <col min="2" max="2" width="45.6640625" style="275" customWidth="1"/>
    <col min="3" max="3" width="18.6640625" style="275" customWidth="1"/>
    <col min="4" max="4" width="7.6640625" style="275" customWidth="1"/>
    <col min="5" max="5" width="24.6640625" style="276" customWidth="1"/>
    <col min="6" max="6" width="5.6640625" style="275" customWidth="1"/>
    <col min="7" max="7" width="30.6640625" style="275" customWidth="1"/>
    <col min="8" max="8" width="7.6640625" style="277" customWidth="1"/>
    <col min="9" max="9" width="3.6640625" style="275" customWidth="1"/>
    <col min="10" max="11" width="11.44140625" style="275"/>
    <col min="12" max="12" width="16.6640625" style="275" customWidth="1"/>
    <col min="13" max="14" width="11.44140625" style="275"/>
    <col min="15" max="15" width="21" style="275" customWidth="1"/>
    <col min="16" max="16" width="15.6640625" style="275" customWidth="1"/>
    <col min="17" max="17" width="6.6640625" style="275" customWidth="1"/>
    <col min="18" max="18" width="20.44140625" style="275" customWidth="1"/>
    <col min="19" max="19" width="18.44140625" style="275" customWidth="1"/>
    <col min="20" max="16384" width="11.44140625" style="275"/>
  </cols>
  <sheetData>
    <row r="1" spans="2:44" ht="31.5" customHeight="1" x14ac:dyDescent="0.25">
      <c r="B1" s="1024" t="s">
        <v>142</v>
      </c>
      <c r="C1" s="1024"/>
      <c r="D1" s="1024"/>
      <c r="E1" s="1024"/>
      <c r="F1" s="1024"/>
      <c r="G1" s="1024"/>
      <c r="H1" s="1024"/>
      <c r="I1" s="716"/>
      <c r="J1" s="716"/>
      <c r="K1" s="716"/>
      <c r="L1" s="716"/>
      <c r="M1" s="716"/>
      <c r="N1" s="716"/>
    </row>
    <row r="2" spans="2:44" ht="25.5" customHeight="1" x14ac:dyDescent="0.25">
      <c r="B2" s="64" t="s">
        <v>161</v>
      </c>
      <c r="C2" s="20"/>
      <c r="D2" s="20"/>
      <c r="E2" s="20"/>
      <c r="F2" s="20"/>
      <c r="G2" s="20"/>
      <c r="H2" s="312"/>
    </row>
    <row r="3" spans="2:44" ht="30" customHeight="1" x14ac:dyDescent="0.25">
      <c r="B3" s="948" t="s">
        <v>223</v>
      </c>
      <c r="C3" s="948"/>
      <c r="D3" s="948"/>
      <c r="E3" s="948"/>
      <c r="F3" s="948"/>
      <c r="G3" s="948"/>
      <c r="H3" s="948"/>
      <c r="I3" s="278"/>
      <c r="J3" s="339"/>
      <c r="K3" s="339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</row>
    <row r="4" spans="2:44" ht="30" customHeight="1" thickBot="1" x14ac:dyDescent="0.3">
      <c r="B4" s="1025" t="s">
        <v>313</v>
      </c>
      <c r="C4" s="1025"/>
      <c r="D4" s="1025"/>
      <c r="E4" s="1025"/>
      <c r="F4" s="1025"/>
      <c r="G4" s="1025"/>
      <c r="H4" s="1025"/>
      <c r="I4" s="279"/>
      <c r="J4" s="342"/>
      <c r="K4" s="342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</row>
    <row r="5" spans="2:44" ht="44.4" customHeight="1" thickBot="1" x14ac:dyDescent="0.3">
      <c r="B5" s="448" t="s">
        <v>244</v>
      </c>
      <c r="C5" s="1026" t="s">
        <v>2</v>
      </c>
      <c r="D5" s="1027"/>
      <c r="E5" s="1028" t="s">
        <v>15</v>
      </c>
      <c r="F5" s="1029"/>
      <c r="G5" s="1028" t="s">
        <v>12</v>
      </c>
      <c r="H5" s="1029"/>
      <c r="J5" s="341"/>
      <c r="K5" s="343"/>
      <c r="L5" s="343" t="s">
        <v>220</v>
      </c>
      <c r="M5" s="343" t="s">
        <v>214</v>
      </c>
      <c r="N5" s="343"/>
      <c r="O5" s="343" t="s">
        <v>220</v>
      </c>
      <c r="P5" s="343" t="s">
        <v>215</v>
      </c>
      <c r="Q5" s="343"/>
      <c r="R5" s="343" t="s">
        <v>220</v>
      </c>
      <c r="S5" s="343" t="s">
        <v>216</v>
      </c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</row>
    <row r="6" spans="2:44" s="280" customFormat="1" ht="10.199999999999999" customHeight="1" x14ac:dyDescent="0.25">
      <c r="B6" s="43"/>
      <c r="C6" s="88"/>
      <c r="D6" s="87"/>
      <c r="E6" s="313"/>
      <c r="F6" s="87"/>
      <c r="G6" s="313"/>
      <c r="H6" s="330"/>
      <c r="J6" s="344"/>
      <c r="K6" s="345"/>
      <c r="L6" s="346"/>
      <c r="M6" s="347">
        <f>SUM(M8:M14)</f>
        <v>45</v>
      </c>
      <c r="N6" s="348"/>
      <c r="O6" s="349"/>
      <c r="P6" s="347">
        <f>SUM(P8:P14)</f>
        <v>56610</v>
      </c>
      <c r="Q6" s="348"/>
      <c r="R6" s="349"/>
      <c r="S6" s="347">
        <f>SUM(S8:S14)</f>
        <v>3006494</v>
      </c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</row>
    <row r="7" spans="2:44" s="15" customFormat="1" ht="21" customHeight="1" x14ac:dyDescent="0.25">
      <c r="B7" s="717" t="s">
        <v>281</v>
      </c>
      <c r="C7" s="718">
        <f>SUM(C8:C8)</f>
        <v>0</v>
      </c>
      <c r="D7" s="324"/>
      <c r="E7" s="719">
        <f>SUM(E8:E8)</f>
        <v>0</v>
      </c>
      <c r="F7" s="324"/>
      <c r="G7" s="719">
        <f>SUM(G8:G8)</f>
        <v>5088</v>
      </c>
      <c r="H7" s="330"/>
    </row>
    <row r="8" spans="2:44" s="15" customFormat="1" ht="21" customHeight="1" x14ac:dyDescent="0.25">
      <c r="B8" s="146" t="s">
        <v>282</v>
      </c>
      <c r="C8" s="482" t="s">
        <v>65</v>
      </c>
      <c r="D8" s="107"/>
      <c r="E8" s="720">
        <v>0</v>
      </c>
      <c r="F8" s="107"/>
      <c r="G8" s="720">
        <v>5088</v>
      </c>
      <c r="H8" s="721" t="s">
        <v>188</v>
      </c>
      <c r="K8" s="351"/>
      <c r="L8" s="146" t="s">
        <v>132</v>
      </c>
      <c r="M8" s="515">
        <f>10+7+2+2+3+1</f>
        <v>25</v>
      </c>
      <c r="N8" s="351"/>
      <c r="O8" s="146" t="s">
        <v>132</v>
      </c>
      <c r="P8" s="720">
        <f>2147+12257+8143+2463+22054+886</f>
        <v>47950</v>
      </c>
      <c r="Q8" s="351"/>
      <c r="R8" s="146" t="s">
        <v>132</v>
      </c>
      <c r="S8" s="720">
        <f>225544+412112+195238+124836+1001324+42528+21264</f>
        <v>2022846</v>
      </c>
      <c r="T8" s="350"/>
    </row>
    <row r="9" spans="2:44" s="15" customFormat="1" ht="21" customHeight="1" x14ac:dyDescent="0.25">
      <c r="B9" s="717" t="s">
        <v>314</v>
      </c>
      <c r="C9" s="718">
        <f>SUM(C10:C10)</f>
        <v>1</v>
      </c>
      <c r="D9" s="324"/>
      <c r="E9" s="719">
        <f>SUM(E10:E10)</f>
        <v>225</v>
      </c>
      <c r="F9" s="324"/>
      <c r="G9" s="719">
        <f>SUM(G10:G10)</f>
        <v>1800</v>
      </c>
      <c r="H9" s="330"/>
      <c r="K9" s="345"/>
      <c r="L9" s="146" t="s">
        <v>51</v>
      </c>
      <c r="M9" s="515">
        <f>3+1</f>
        <v>4</v>
      </c>
      <c r="N9" s="351"/>
      <c r="O9" s="146" t="s">
        <v>291</v>
      </c>
      <c r="P9" s="720">
        <v>3000</v>
      </c>
      <c r="Q9" s="351"/>
      <c r="R9" s="146" t="s">
        <v>291</v>
      </c>
      <c r="S9" s="720">
        <f>3720+240000+168000</f>
        <v>411720</v>
      </c>
      <c r="T9" s="344"/>
    </row>
    <row r="10" spans="2:44" s="15" customFormat="1" ht="21" customHeight="1" x14ac:dyDescent="0.25">
      <c r="B10" s="146" t="s">
        <v>315</v>
      </c>
      <c r="C10" s="515">
        <v>1</v>
      </c>
      <c r="D10" s="107"/>
      <c r="E10" s="720">
        <v>225</v>
      </c>
      <c r="F10" s="107"/>
      <c r="G10" s="720">
        <v>1800</v>
      </c>
      <c r="H10" s="721"/>
      <c r="K10" s="351"/>
      <c r="L10" s="146" t="s">
        <v>316</v>
      </c>
      <c r="M10" s="515">
        <v>2</v>
      </c>
      <c r="N10" s="351"/>
      <c r="O10" s="146" t="s">
        <v>51</v>
      </c>
      <c r="P10" s="720">
        <f>544+588+18+160</f>
        <v>1310</v>
      </c>
      <c r="Q10" s="351"/>
      <c r="R10" s="146" t="s">
        <v>51</v>
      </c>
      <c r="S10" s="720">
        <f>100096+150656+144+26880</f>
        <v>277776</v>
      </c>
      <c r="T10" s="350"/>
    </row>
    <row r="11" spans="2:44" s="15" customFormat="1" ht="21" customHeight="1" x14ac:dyDescent="0.25">
      <c r="B11" s="717" t="s">
        <v>317</v>
      </c>
      <c r="C11" s="718">
        <f>SUM(C12:C12)</f>
        <v>0</v>
      </c>
      <c r="D11" s="324"/>
      <c r="E11" s="719">
        <f>SUM(E12:E12)</f>
        <v>0</v>
      </c>
      <c r="F11" s="324"/>
      <c r="G11" s="719">
        <f>SUM(G12:G12)</f>
        <v>4488</v>
      </c>
      <c r="H11" s="330"/>
      <c r="K11" s="351"/>
      <c r="L11" s="146" t="s">
        <v>287</v>
      </c>
      <c r="M11" s="515">
        <f>1+1</f>
        <v>2</v>
      </c>
      <c r="N11" s="351"/>
      <c r="O11" s="146" t="s">
        <v>69</v>
      </c>
      <c r="P11" s="720">
        <v>930</v>
      </c>
      <c r="Q11" s="351"/>
      <c r="R11" s="146" t="s">
        <v>69</v>
      </c>
      <c r="S11" s="720">
        <v>141360</v>
      </c>
      <c r="T11" s="350"/>
    </row>
    <row r="12" spans="2:44" s="15" customFormat="1" ht="21" customHeight="1" x14ac:dyDescent="0.25">
      <c r="B12" s="146" t="s">
        <v>284</v>
      </c>
      <c r="C12" s="482" t="s">
        <v>65</v>
      </c>
      <c r="D12" s="107"/>
      <c r="E12" s="720">
        <v>0</v>
      </c>
      <c r="F12" s="107"/>
      <c r="G12" s="720">
        <v>4488</v>
      </c>
      <c r="H12" s="721" t="s">
        <v>188</v>
      </c>
      <c r="K12" s="345"/>
      <c r="L12" s="146" t="s">
        <v>318</v>
      </c>
      <c r="M12" s="515">
        <f>1+1</f>
        <v>2</v>
      </c>
      <c r="N12" s="351"/>
      <c r="O12" s="146" t="s">
        <v>316</v>
      </c>
      <c r="P12" s="720">
        <v>685</v>
      </c>
      <c r="Q12" s="351"/>
      <c r="R12" s="146" t="s">
        <v>83</v>
      </c>
      <c r="S12" s="720">
        <f>5112+20480</f>
        <v>25592</v>
      </c>
      <c r="T12" s="344"/>
    </row>
    <row r="13" spans="2:44" s="15" customFormat="1" ht="21" customHeight="1" x14ac:dyDescent="0.25">
      <c r="B13" s="717" t="s">
        <v>51</v>
      </c>
      <c r="C13" s="718">
        <f>SUM(C14:C14)</f>
        <v>4</v>
      </c>
      <c r="D13" s="324"/>
      <c r="E13" s="719">
        <f>SUM(E14:E14)</f>
        <v>1310</v>
      </c>
      <c r="F13" s="324"/>
      <c r="G13" s="719">
        <f>SUM(G14:G14)</f>
        <v>277776</v>
      </c>
      <c r="H13" s="330"/>
      <c r="K13" s="351"/>
      <c r="L13" s="146" t="s">
        <v>52</v>
      </c>
      <c r="M13" s="515">
        <f>1+1</f>
        <v>2</v>
      </c>
      <c r="N13" s="281"/>
      <c r="O13" s="146" t="s">
        <v>150</v>
      </c>
      <c r="P13" s="720">
        <v>672</v>
      </c>
      <c r="Q13" s="281"/>
      <c r="R13" s="146" t="s">
        <v>318</v>
      </c>
      <c r="S13" s="720">
        <f>1488+18568+3104</f>
        <v>23160</v>
      </c>
      <c r="T13" s="350"/>
    </row>
    <row r="14" spans="2:44" s="15" customFormat="1" ht="21" customHeight="1" x14ac:dyDescent="0.25">
      <c r="B14" s="146" t="s">
        <v>51</v>
      </c>
      <c r="C14" s="515">
        <f>3+1</f>
        <v>4</v>
      </c>
      <c r="D14" s="107"/>
      <c r="E14" s="720">
        <f>544+588+18+160</f>
        <v>1310</v>
      </c>
      <c r="F14" s="107"/>
      <c r="G14" s="720">
        <f>100096+150656+144+26880</f>
        <v>277776</v>
      </c>
      <c r="H14" s="721"/>
      <c r="K14" s="351"/>
      <c r="L14" s="722" t="s">
        <v>217</v>
      </c>
      <c r="M14" s="723">
        <f>SUM(M16:M23)</f>
        <v>8</v>
      </c>
      <c r="N14" s="351"/>
      <c r="O14" s="722" t="s">
        <v>217</v>
      </c>
      <c r="P14" s="719">
        <f>SUM(P16:P23)</f>
        <v>2063</v>
      </c>
      <c r="Q14" s="351"/>
      <c r="R14" s="722" t="s">
        <v>217</v>
      </c>
      <c r="S14" s="723">
        <f>SUM(S16:S31)</f>
        <v>104040</v>
      </c>
      <c r="T14" s="350"/>
    </row>
    <row r="15" spans="2:44" s="15" customFormat="1" ht="21" customHeight="1" x14ac:dyDescent="0.25">
      <c r="B15" s="717" t="s">
        <v>285</v>
      </c>
      <c r="C15" s="718">
        <f>SUM(C16:C16)</f>
        <v>0</v>
      </c>
      <c r="D15" s="324"/>
      <c r="E15" s="719">
        <f>SUM(E16:E16)</f>
        <v>0</v>
      </c>
      <c r="F15" s="324"/>
      <c r="G15" s="719">
        <f>SUM(G16:G16)</f>
        <v>3000</v>
      </c>
      <c r="H15" s="330"/>
      <c r="K15" s="345"/>
      <c r="N15" s="351"/>
      <c r="Q15" s="351"/>
      <c r="T15" s="344"/>
    </row>
    <row r="16" spans="2:44" s="15" customFormat="1" ht="21" customHeight="1" x14ac:dyDescent="0.25">
      <c r="B16" s="146" t="s">
        <v>285</v>
      </c>
      <c r="C16" s="482" t="s">
        <v>65</v>
      </c>
      <c r="D16" s="107"/>
      <c r="E16" s="720">
        <v>0</v>
      </c>
      <c r="F16" s="107"/>
      <c r="G16" s="720">
        <v>3000</v>
      </c>
      <c r="H16" s="721" t="s">
        <v>188</v>
      </c>
      <c r="K16" s="351"/>
      <c r="L16" s="146" t="s">
        <v>315</v>
      </c>
      <c r="M16" s="515">
        <v>1</v>
      </c>
      <c r="N16" s="351"/>
      <c r="O16" s="146" t="s">
        <v>315</v>
      </c>
      <c r="P16" s="720">
        <v>225</v>
      </c>
      <c r="Q16" s="351"/>
      <c r="R16" s="146" t="s">
        <v>282</v>
      </c>
      <c r="S16" s="720">
        <v>5088</v>
      </c>
      <c r="T16" s="350"/>
    </row>
    <row r="17" spans="2:20" s="15" customFormat="1" ht="21" customHeight="1" x14ac:dyDescent="0.25">
      <c r="B17" s="717" t="s">
        <v>316</v>
      </c>
      <c r="C17" s="718">
        <f>SUM(C18:C18)</f>
        <v>2</v>
      </c>
      <c r="D17" s="324"/>
      <c r="E17" s="719">
        <f>SUM(E18:E18)</f>
        <v>685</v>
      </c>
      <c r="F17" s="324"/>
      <c r="G17" s="719">
        <f>SUM(G18:G18)</f>
        <v>5480</v>
      </c>
      <c r="H17" s="330"/>
      <c r="K17" s="351"/>
      <c r="L17" s="146" t="s">
        <v>83</v>
      </c>
      <c r="M17" s="515">
        <v>1</v>
      </c>
      <c r="N17" s="351"/>
      <c r="O17" s="146" t="s">
        <v>83</v>
      </c>
      <c r="P17" s="720">
        <v>320</v>
      </c>
      <c r="Q17" s="345"/>
      <c r="R17" s="146" t="s">
        <v>315</v>
      </c>
      <c r="S17" s="720">
        <v>1800</v>
      </c>
      <c r="T17" s="350"/>
    </row>
    <row r="18" spans="2:20" s="15" customFormat="1" ht="21" customHeight="1" x14ac:dyDescent="0.25">
      <c r="B18" s="146" t="s">
        <v>316</v>
      </c>
      <c r="C18" s="515">
        <v>2</v>
      </c>
      <c r="D18" s="107"/>
      <c r="E18" s="720">
        <v>685</v>
      </c>
      <c r="F18" s="107"/>
      <c r="G18" s="720">
        <v>5480</v>
      </c>
      <c r="H18" s="721"/>
      <c r="K18" s="351"/>
      <c r="L18" s="146" t="s">
        <v>69</v>
      </c>
      <c r="M18" s="515">
        <v>1</v>
      </c>
      <c r="N18" s="345"/>
      <c r="O18" s="146" t="s">
        <v>319</v>
      </c>
      <c r="P18" s="720">
        <v>49</v>
      </c>
      <c r="Q18" s="351"/>
      <c r="R18" s="146" t="s">
        <v>284</v>
      </c>
      <c r="S18" s="720">
        <v>4488</v>
      </c>
      <c r="T18" s="350"/>
    </row>
    <row r="19" spans="2:20" s="15" customFormat="1" ht="21" customHeight="1" x14ac:dyDescent="0.25">
      <c r="B19" s="717" t="s">
        <v>83</v>
      </c>
      <c r="C19" s="718">
        <f>SUM(C20:C20)</f>
        <v>1</v>
      </c>
      <c r="D19" s="324"/>
      <c r="E19" s="719">
        <f>SUM(E20:E20)</f>
        <v>320</v>
      </c>
      <c r="F19" s="324"/>
      <c r="G19" s="719">
        <f>SUM(G20:G20)</f>
        <v>25592</v>
      </c>
      <c r="H19" s="330"/>
      <c r="K19" s="345"/>
      <c r="L19" s="146" t="s">
        <v>319</v>
      </c>
      <c r="M19" s="515">
        <v>1</v>
      </c>
      <c r="N19" s="351"/>
      <c r="O19" s="146" t="s">
        <v>287</v>
      </c>
      <c r="P19" s="720">
        <f>332+332</f>
        <v>664</v>
      </c>
      <c r="Q19" s="351"/>
      <c r="R19" s="146" t="s">
        <v>285</v>
      </c>
      <c r="S19" s="720">
        <v>3000</v>
      </c>
      <c r="T19" s="344"/>
    </row>
    <row r="20" spans="2:20" s="15" customFormat="1" ht="21" customHeight="1" x14ac:dyDescent="0.25">
      <c r="B20" s="146" t="s">
        <v>83</v>
      </c>
      <c r="C20" s="515">
        <v>1</v>
      </c>
      <c r="D20" s="107"/>
      <c r="E20" s="720">
        <v>320</v>
      </c>
      <c r="F20" s="107"/>
      <c r="G20" s="720">
        <f>5112+20480</f>
        <v>25592</v>
      </c>
      <c r="H20" s="721" t="s">
        <v>188</v>
      </c>
      <c r="K20" s="351"/>
      <c r="L20" s="146" t="s">
        <v>66</v>
      </c>
      <c r="M20" s="515">
        <v>1</v>
      </c>
      <c r="N20" s="351"/>
      <c r="O20" s="146" t="s">
        <v>66</v>
      </c>
      <c r="P20" s="720">
        <v>45</v>
      </c>
      <c r="Q20" s="351"/>
      <c r="R20" s="146" t="s">
        <v>316</v>
      </c>
      <c r="S20" s="720">
        <v>5480</v>
      </c>
      <c r="T20" s="350"/>
    </row>
    <row r="21" spans="2:20" s="15" customFormat="1" ht="21" customHeight="1" x14ac:dyDescent="0.25">
      <c r="B21" s="717" t="s">
        <v>69</v>
      </c>
      <c r="C21" s="718">
        <f>SUM(C22:C23)</f>
        <v>2</v>
      </c>
      <c r="D21" s="324"/>
      <c r="E21" s="719">
        <f>SUM(E22:E23)</f>
        <v>979</v>
      </c>
      <c r="F21" s="324"/>
      <c r="G21" s="719">
        <f>SUM(G22:G23)</f>
        <v>158216</v>
      </c>
      <c r="H21" s="330"/>
      <c r="K21" s="345"/>
      <c r="L21" s="146" t="s">
        <v>150</v>
      </c>
      <c r="M21" s="515">
        <v>1</v>
      </c>
      <c r="N21" s="351"/>
      <c r="O21" s="146" t="s">
        <v>152</v>
      </c>
      <c r="P21" s="720">
        <v>250</v>
      </c>
      <c r="Q21" s="351"/>
      <c r="R21" s="146" t="s">
        <v>319</v>
      </c>
      <c r="S21" s="720">
        <f>9800+7056</f>
        <v>16856</v>
      </c>
      <c r="T21" s="344"/>
    </row>
    <row r="22" spans="2:20" s="15" customFormat="1" ht="21" customHeight="1" x14ac:dyDescent="0.25">
      <c r="B22" s="146" t="s">
        <v>69</v>
      </c>
      <c r="C22" s="515">
        <v>1</v>
      </c>
      <c r="D22" s="107"/>
      <c r="E22" s="720">
        <v>930</v>
      </c>
      <c r="F22" s="107"/>
      <c r="G22" s="720">
        <v>141360</v>
      </c>
      <c r="H22" s="721"/>
      <c r="K22" s="351"/>
      <c r="L22" s="146" t="s">
        <v>152</v>
      </c>
      <c r="M22" s="515">
        <v>1</v>
      </c>
      <c r="N22" s="351"/>
      <c r="O22" s="146" t="s">
        <v>318</v>
      </c>
      <c r="P22" s="720">
        <f>211+194</f>
        <v>405</v>
      </c>
      <c r="Q22" s="351"/>
      <c r="R22" s="146" t="s">
        <v>287</v>
      </c>
      <c r="S22" s="720">
        <f>5312+13280</f>
        <v>18592</v>
      </c>
      <c r="T22" s="350"/>
    </row>
    <row r="23" spans="2:20" s="15" customFormat="1" ht="21" customHeight="1" x14ac:dyDescent="0.25">
      <c r="B23" s="146" t="s">
        <v>319</v>
      </c>
      <c r="C23" s="515">
        <v>1</v>
      </c>
      <c r="D23" s="107"/>
      <c r="E23" s="720">
        <v>49</v>
      </c>
      <c r="F23" s="107"/>
      <c r="G23" s="720">
        <f>9800+7056</f>
        <v>16856</v>
      </c>
      <c r="H23" s="721"/>
      <c r="K23" s="345"/>
      <c r="L23" s="146" t="s">
        <v>291</v>
      </c>
      <c r="M23" s="515">
        <v>1</v>
      </c>
      <c r="N23" s="351"/>
      <c r="O23" s="146" t="s">
        <v>52</v>
      </c>
      <c r="P23" s="720">
        <f>81+24</f>
        <v>105</v>
      </c>
      <c r="Q23" s="351"/>
      <c r="R23" s="146" t="s">
        <v>66</v>
      </c>
      <c r="S23" s="720">
        <v>1800</v>
      </c>
      <c r="T23" s="344"/>
    </row>
    <row r="24" spans="2:20" s="15" customFormat="1" ht="21" customHeight="1" x14ac:dyDescent="0.25">
      <c r="B24" s="717" t="s">
        <v>286</v>
      </c>
      <c r="C24" s="718">
        <f>SUM(C25:C25)</f>
        <v>2</v>
      </c>
      <c r="D24" s="324"/>
      <c r="E24" s="719">
        <f>SUM(E25:E25)</f>
        <v>664</v>
      </c>
      <c r="F24" s="324"/>
      <c r="G24" s="719">
        <f>SUM(G25:G25)</f>
        <v>18592</v>
      </c>
      <c r="H24" s="330"/>
      <c r="K24" s="351"/>
      <c r="N24" s="351"/>
      <c r="Q24" s="351"/>
      <c r="R24" s="146" t="s">
        <v>150</v>
      </c>
      <c r="S24" s="720">
        <v>5376</v>
      </c>
      <c r="T24" s="350"/>
    </row>
    <row r="25" spans="2:20" s="15" customFormat="1" ht="21" customHeight="1" x14ac:dyDescent="0.25">
      <c r="B25" s="146" t="s">
        <v>287</v>
      </c>
      <c r="C25" s="515">
        <f>1+1</f>
        <v>2</v>
      </c>
      <c r="D25" s="107"/>
      <c r="E25" s="720">
        <f>332+332</f>
        <v>664</v>
      </c>
      <c r="F25" s="107"/>
      <c r="G25" s="720">
        <f>5312+13280</f>
        <v>18592</v>
      </c>
      <c r="H25" s="721"/>
      <c r="K25" s="345"/>
      <c r="L25" s="717"/>
      <c r="M25" s="718"/>
      <c r="N25" s="351"/>
      <c r="Q25" s="351"/>
      <c r="R25" s="146" t="s">
        <v>152</v>
      </c>
      <c r="S25" s="720">
        <v>16000</v>
      </c>
      <c r="T25" s="344"/>
    </row>
    <row r="26" spans="2:20" s="15" customFormat="1" ht="21" customHeight="1" x14ac:dyDescent="0.25">
      <c r="B26" s="717" t="s">
        <v>67</v>
      </c>
      <c r="C26" s="718">
        <f>SUM(C27:C27)</f>
        <v>1</v>
      </c>
      <c r="D26" s="324"/>
      <c r="E26" s="719">
        <f>SUM(E27:E27)</f>
        <v>45</v>
      </c>
      <c r="F26" s="324"/>
      <c r="G26" s="719">
        <f>SUM(G27:G27)</f>
        <v>1800</v>
      </c>
      <c r="H26" s="330"/>
      <c r="K26" s="351"/>
      <c r="N26" s="351"/>
      <c r="Q26" s="351"/>
      <c r="R26" s="146" t="s">
        <v>256</v>
      </c>
      <c r="S26" s="720">
        <v>6936</v>
      </c>
      <c r="T26" s="350"/>
    </row>
    <row r="27" spans="2:20" s="15" customFormat="1" ht="21" customHeight="1" x14ac:dyDescent="0.25">
      <c r="B27" s="146" t="s">
        <v>66</v>
      </c>
      <c r="C27" s="515">
        <v>1</v>
      </c>
      <c r="D27" s="107"/>
      <c r="E27" s="720">
        <v>45</v>
      </c>
      <c r="F27" s="107"/>
      <c r="G27" s="720">
        <v>1800</v>
      </c>
      <c r="H27" s="721"/>
      <c r="K27" s="351"/>
      <c r="L27" s="717"/>
      <c r="M27" s="718"/>
      <c r="N27" s="351"/>
      <c r="Q27" s="351"/>
      <c r="R27" s="146" t="s">
        <v>290</v>
      </c>
      <c r="S27" s="720">
        <v>600</v>
      </c>
      <c r="T27" s="350"/>
    </row>
    <row r="28" spans="2:20" s="15" customFormat="1" ht="21" customHeight="1" x14ac:dyDescent="0.25">
      <c r="B28" s="717" t="s">
        <v>149</v>
      </c>
      <c r="C28" s="718">
        <f>SUM(C29:C29)</f>
        <v>1</v>
      </c>
      <c r="D28" s="324"/>
      <c r="E28" s="719">
        <f>SUM(E29:E29)</f>
        <v>672</v>
      </c>
      <c r="F28" s="324"/>
      <c r="G28" s="719">
        <f>SUM(G29:G29)</f>
        <v>5376</v>
      </c>
      <c r="H28" s="330"/>
      <c r="K28" s="351"/>
      <c r="N28" s="351"/>
      <c r="Q28" s="351"/>
      <c r="R28" s="146" t="s">
        <v>52</v>
      </c>
      <c r="S28" s="720">
        <f>4080+648+192</f>
        <v>4920</v>
      </c>
      <c r="T28" s="350"/>
    </row>
    <row r="29" spans="2:20" s="15" customFormat="1" ht="21" customHeight="1" x14ac:dyDescent="0.25">
      <c r="B29" s="146" t="s">
        <v>150</v>
      </c>
      <c r="C29" s="515">
        <v>1</v>
      </c>
      <c r="D29" s="107"/>
      <c r="E29" s="720">
        <v>672</v>
      </c>
      <c r="F29" s="107"/>
      <c r="G29" s="720">
        <v>5376</v>
      </c>
      <c r="H29" s="721"/>
      <c r="K29" s="345"/>
      <c r="N29" s="351"/>
      <c r="Q29" s="351"/>
      <c r="R29" s="146" t="s">
        <v>294</v>
      </c>
      <c r="S29" s="720">
        <v>4128</v>
      </c>
      <c r="T29" s="344"/>
    </row>
    <row r="30" spans="2:20" s="15" customFormat="1" ht="21" customHeight="1" x14ac:dyDescent="0.25">
      <c r="B30" s="717" t="s">
        <v>132</v>
      </c>
      <c r="C30" s="718">
        <f>SUM(C31:C31)</f>
        <v>25</v>
      </c>
      <c r="D30" s="324"/>
      <c r="E30" s="719">
        <f>SUM(E31:E31)</f>
        <v>47950</v>
      </c>
      <c r="F30" s="324"/>
      <c r="G30" s="719">
        <f>SUM(G31:G31)</f>
        <v>2022846</v>
      </c>
      <c r="H30" s="330"/>
      <c r="K30" s="351"/>
      <c r="N30" s="351"/>
      <c r="Q30" s="351"/>
      <c r="R30" s="146" t="s">
        <v>295</v>
      </c>
      <c r="S30" s="720">
        <v>5184</v>
      </c>
      <c r="T30" s="350"/>
    </row>
    <row r="31" spans="2:20" s="15" customFormat="1" ht="21" customHeight="1" x14ac:dyDescent="0.25">
      <c r="B31" s="146" t="s">
        <v>132</v>
      </c>
      <c r="C31" s="515">
        <f>10+7+2+2+3+1</f>
        <v>25</v>
      </c>
      <c r="D31" s="107"/>
      <c r="E31" s="720">
        <f>2147+12257+8143+2463+22054+886</f>
        <v>47950</v>
      </c>
      <c r="F31" s="107"/>
      <c r="G31" s="720">
        <f>225544+412112+195238+124836+1001324+42528+21264</f>
        <v>2022846</v>
      </c>
      <c r="H31" s="721"/>
      <c r="K31" s="345"/>
      <c r="L31" s="717"/>
      <c r="M31" s="718"/>
      <c r="N31" s="351"/>
      <c r="Q31" s="351"/>
      <c r="R31" s="146" t="s">
        <v>297</v>
      </c>
      <c r="S31" s="720">
        <v>3792</v>
      </c>
      <c r="T31" s="344"/>
    </row>
    <row r="32" spans="2:20" s="15" customFormat="1" ht="21" customHeight="1" x14ac:dyDescent="0.25">
      <c r="B32" s="717" t="s">
        <v>288</v>
      </c>
      <c r="C32" s="718">
        <f>SUM(C33:C33)</f>
        <v>1</v>
      </c>
      <c r="D32" s="324"/>
      <c r="E32" s="719">
        <f>SUM(E33:E33)</f>
        <v>250</v>
      </c>
      <c r="F32" s="324"/>
      <c r="G32" s="719">
        <f>SUM(G33:G33)</f>
        <v>16000</v>
      </c>
      <c r="H32" s="330"/>
      <c r="K32" s="351"/>
      <c r="N32" s="351"/>
      <c r="Q32" s="351"/>
      <c r="T32" s="350"/>
    </row>
    <row r="33" spans="2:16" s="15" customFormat="1" ht="21" customHeight="1" x14ac:dyDescent="0.25">
      <c r="B33" s="146" t="s">
        <v>152</v>
      </c>
      <c r="C33" s="515">
        <v>1</v>
      </c>
      <c r="D33" s="107"/>
      <c r="E33" s="720">
        <v>250</v>
      </c>
      <c r="F33" s="107"/>
      <c r="G33" s="720">
        <v>16000</v>
      </c>
      <c r="H33" s="721"/>
      <c r="L33" s="717"/>
      <c r="M33" s="718"/>
    </row>
    <row r="34" spans="2:16" s="15" customFormat="1" ht="21" customHeight="1" x14ac:dyDescent="0.25">
      <c r="B34" s="717" t="s">
        <v>255</v>
      </c>
      <c r="C34" s="718">
        <f>SUM(C35:C35)</f>
        <v>0</v>
      </c>
      <c r="D34" s="324"/>
      <c r="E34" s="719">
        <f>SUM(E35:E35)</f>
        <v>0</v>
      </c>
      <c r="F34" s="324"/>
      <c r="G34" s="719">
        <f>SUM(G35:G35)</f>
        <v>6936</v>
      </c>
      <c r="H34" s="330"/>
    </row>
    <row r="35" spans="2:16" s="15" customFormat="1" ht="21" customHeight="1" x14ac:dyDescent="0.25">
      <c r="B35" s="146" t="s">
        <v>256</v>
      </c>
      <c r="C35" s="482" t="s">
        <v>65</v>
      </c>
      <c r="D35" s="107"/>
      <c r="E35" s="720">
        <v>0</v>
      </c>
      <c r="F35" s="107"/>
      <c r="G35" s="720">
        <v>6936</v>
      </c>
      <c r="H35" s="721" t="s">
        <v>188</v>
      </c>
      <c r="L35" s="717"/>
      <c r="M35" s="718"/>
    </row>
    <row r="36" spans="2:16" s="15" customFormat="1" ht="21" customHeight="1" x14ac:dyDescent="0.25">
      <c r="B36" s="717" t="s">
        <v>289</v>
      </c>
      <c r="C36" s="718">
        <f>SUM(C37:C37)</f>
        <v>0</v>
      </c>
      <c r="D36" s="324"/>
      <c r="E36" s="719">
        <f>SUM(E37:E37)</f>
        <v>0</v>
      </c>
      <c r="F36" s="324"/>
      <c r="G36" s="719">
        <f>SUM(G37:G37)</f>
        <v>600</v>
      </c>
      <c r="H36" s="330"/>
      <c r="L36" s="146"/>
      <c r="M36" s="482"/>
    </row>
    <row r="37" spans="2:16" s="15" customFormat="1" ht="21" customHeight="1" x14ac:dyDescent="0.25">
      <c r="B37" s="146" t="s">
        <v>290</v>
      </c>
      <c r="C37" s="482" t="s">
        <v>65</v>
      </c>
      <c r="D37" s="107"/>
      <c r="E37" s="720">
        <v>0</v>
      </c>
      <c r="F37" s="107"/>
      <c r="G37" s="720">
        <v>600</v>
      </c>
      <c r="H37" s="721" t="s">
        <v>188</v>
      </c>
      <c r="L37" s="717"/>
      <c r="M37" s="718"/>
    </row>
    <row r="38" spans="2:16" s="15" customFormat="1" ht="21" customHeight="1" x14ac:dyDescent="0.25">
      <c r="B38" s="717" t="s">
        <v>291</v>
      </c>
      <c r="C38" s="718">
        <f>SUM(C39:C39)</f>
        <v>1</v>
      </c>
      <c r="D38" s="324"/>
      <c r="E38" s="719">
        <f>SUM(E39:E39)</f>
        <v>3000</v>
      </c>
      <c r="F38" s="324"/>
      <c r="G38" s="719">
        <f>SUM(G39:G39)</f>
        <v>411720</v>
      </c>
      <c r="H38" s="330"/>
      <c r="L38" s="146"/>
      <c r="M38" s="482"/>
      <c r="O38" s="146"/>
      <c r="P38" s="720"/>
    </row>
    <row r="39" spans="2:16" s="15" customFormat="1" ht="21" customHeight="1" x14ac:dyDescent="0.25">
      <c r="B39" s="146" t="s">
        <v>291</v>
      </c>
      <c r="C39" s="515">
        <v>1</v>
      </c>
      <c r="D39" s="107"/>
      <c r="E39" s="720">
        <v>3000</v>
      </c>
      <c r="F39" s="107"/>
      <c r="G39" s="720">
        <f>3720+240000+168000</f>
        <v>411720</v>
      </c>
      <c r="H39" s="721" t="s">
        <v>188</v>
      </c>
      <c r="L39" s="717"/>
      <c r="M39" s="718"/>
      <c r="O39" s="717"/>
      <c r="P39" s="719"/>
    </row>
    <row r="40" spans="2:16" s="15" customFormat="1" ht="21" customHeight="1" x14ac:dyDescent="0.25">
      <c r="B40" s="717" t="s">
        <v>292</v>
      </c>
      <c r="C40" s="718">
        <f>SUM(C41:C41)</f>
        <v>2</v>
      </c>
      <c r="D40" s="324"/>
      <c r="E40" s="719">
        <f>SUM(E41:E41)</f>
        <v>405</v>
      </c>
      <c r="F40" s="324"/>
      <c r="G40" s="719">
        <f>SUM(G41:G41)</f>
        <v>23160</v>
      </c>
      <c r="H40" s="330"/>
    </row>
    <row r="41" spans="2:16" s="15" customFormat="1" ht="21" customHeight="1" x14ac:dyDescent="0.25">
      <c r="B41" s="146" t="s">
        <v>318</v>
      </c>
      <c r="C41" s="515">
        <f>1+1</f>
        <v>2</v>
      </c>
      <c r="D41" s="107"/>
      <c r="E41" s="720">
        <f>211+194</f>
        <v>405</v>
      </c>
      <c r="F41" s="107"/>
      <c r="G41" s="720">
        <f>1488+18568+3104</f>
        <v>23160</v>
      </c>
      <c r="H41" s="721" t="s">
        <v>188</v>
      </c>
      <c r="L41" s="717"/>
      <c r="M41" s="718"/>
      <c r="O41" s="717"/>
      <c r="P41" s="719"/>
    </row>
    <row r="42" spans="2:16" s="15" customFormat="1" ht="21" customHeight="1" x14ac:dyDescent="0.25">
      <c r="B42" s="717" t="s">
        <v>52</v>
      </c>
      <c r="C42" s="718">
        <f>SUM(C43:C43)</f>
        <v>2</v>
      </c>
      <c r="D42" s="324"/>
      <c r="E42" s="719">
        <f>SUM(E43:E43)</f>
        <v>105</v>
      </c>
      <c r="F42" s="324"/>
      <c r="G42" s="719">
        <f>SUM(G43:G43)</f>
        <v>4920</v>
      </c>
      <c r="H42" s="330"/>
    </row>
    <row r="43" spans="2:16" s="15" customFormat="1" ht="21" customHeight="1" x14ac:dyDescent="0.25">
      <c r="B43" s="146" t="s">
        <v>52</v>
      </c>
      <c r="C43" s="515">
        <f>1+1</f>
        <v>2</v>
      </c>
      <c r="D43" s="107"/>
      <c r="E43" s="720">
        <f>81+24</f>
        <v>105</v>
      </c>
      <c r="F43" s="107"/>
      <c r="G43" s="720">
        <f>4080+648+192</f>
        <v>4920</v>
      </c>
      <c r="H43" s="721" t="s">
        <v>188</v>
      </c>
      <c r="L43" s="717"/>
      <c r="M43" s="718"/>
    </row>
    <row r="44" spans="2:16" s="15" customFormat="1" ht="21" customHeight="1" x14ac:dyDescent="0.25">
      <c r="B44" s="717" t="s">
        <v>294</v>
      </c>
      <c r="C44" s="718">
        <f>SUM(C45:C45)</f>
        <v>0</v>
      </c>
      <c r="D44" s="324"/>
      <c r="E44" s="719">
        <f>SUM(E45:E45)</f>
        <v>0</v>
      </c>
      <c r="F44" s="324"/>
      <c r="G44" s="719">
        <f>SUM(G45:G45)</f>
        <v>4128</v>
      </c>
      <c r="H44" s="330"/>
    </row>
    <row r="45" spans="2:16" s="15" customFormat="1" ht="21" customHeight="1" x14ac:dyDescent="0.25">
      <c r="B45" s="146" t="s">
        <v>294</v>
      </c>
      <c r="C45" s="482" t="s">
        <v>65</v>
      </c>
      <c r="D45" s="107"/>
      <c r="E45" s="720">
        <v>0</v>
      </c>
      <c r="F45" s="107"/>
      <c r="G45" s="720">
        <v>4128</v>
      </c>
      <c r="H45" s="721" t="s">
        <v>188</v>
      </c>
      <c r="L45" s="717"/>
      <c r="M45" s="718"/>
      <c r="O45" s="717"/>
      <c r="P45" s="719"/>
    </row>
    <row r="46" spans="2:16" s="15" customFormat="1" ht="21" customHeight="1" x14ac:dyDescent="0.25">
      <c r="B46" s="717" t="s">
        <v>295</v>
      </c>
      <c r="C46" s="718">
        <f>SUM(C47:C47)</f>
        <v>0</v>
      </c>
      <c r="D46" s="324"/>
      <c r="E46" s="719">
        <f>SUM(E47:E47)</f>
        <v>0</v>
      </c>
      <c r="F46" s="324"/>
      <c r="G46" s="719">
        <f>SUM(G47:G47)</f>
        <v>5184</v>
      </c>
      <c r="H46" s="330"/>
      <c r="L46" s="146"/>
      <c r="M46" s="482"/>
      <c r="O46" s="146"/>
      <c r="P46" s="720"/>
    </row>
    <row r="47" spans="2:16" s="15" customFormat="1" ht="21" customHeight="1" x14ac:dyDescent="0.25">
      <c r="B47" s="146" t="s">
        <v>295</v>
      </c>
      <c r="C47" s="482" t="s">
        <v>65</v>
      </c>
      <c r="D47" s="107"/>
      <c r="E47" s="720">
        <v>0</v>
      </c>
      <c r="F47" s="107"/>
      <c r="G47" s="720">
        <v>5184</v>
      </c>
      <c r="H47" s="721" t="s">
        <v>188</v>
      </c>
      <c r="L47" s="717"/>
      <c r="M47" s="718"/>
      <c r="O47" s="717"/>
      <c r="P47" s="719"/>
    </row>
    <row r="48" spans="2:16" s="15" customFormat="1" ht="21" customHeight="1" x14ac:dyDescent="0.25">
      <c r="B48" s="717" t="s">
        <v>296</v>
      </c>
      <c r="C48" s="718">
        <f>SUM(C49:C49)</f>
        <v>0</v>
      </c>
      <c r="D48" s="324"/>
      <c r="E48" s="719">
        <f>SUM(E49:E49)</f>
        <v>0</v>
      </c>
      <c r="F48" s="324"/>
      <c r="G48" s="719">
        <f>SUM(G49:G49)</f>
        <v>3792</v>
      </c>
      <c r="H48" s="330"/>
      <c r="L48" s="146"/>
      <c r="M48" s="482"/>
      <c r="O48" s="146"/>
      <c r="P48" s="720"/>
    </row>
    <row r="49" spans="2:16" s="15" customFormat="1" ht="21" customHeight="1" x14ac:dyDescent="0.25">
      <c r="B49" s="146" t="s">
        <v>297</v>
      </c>
      <c r="C49" s="482" t="s">
        <v>65</v>
      </c>
      <c r="D49" s="107"/>
      <c r="E49" s="720">
        <v>0</v>
      </c>
      <c r="F49" s="107"/>
      <c r="G49" s="720">
        <v>3792</v>
      </c>
      <c r="H49" s="721" t="s">
        <v>188</v>
      </c>
      <c r="L49" s="717"/>
      <c r="M49" s="718"/>
      <c r="O49" s="717"/>
      <c r="P49" s="719"/>
    </row>
    <row r="50" spans="2:16" s="15" customFormat="1" ht="7.8" customHeight="1" thickBot="1" x14ac:dyDescent="0.3">
      <c r="B50" s="146"/>
      <c r="C50" s="515"/>
      <c r="D50" s="107"/>
      <c r="E50" s="720"/>
      <c r="F50" s="107"/>
      <c r="G50" s="720"/>
      <c r="H50" s="330"/>
      <c r="L50" s="146"/>
      <c r="M50" s="482"/>
      <c r="O50" s="146"/>
      <c r="P50" s="720"/>
    </row>
    <row r="51" spans="2:16" s="20" customFormat="1" ht="15" customHeight="1" thickBot="1" x14ac:dyDescent="0.3">
      <c r="B51" s="210" t="s">
        <v>6</v>
      </c>
      <c r="C51" s="449">
        <f>SUM(C7+C9+C11+C13+C15+C17+C19+C21+C24+C26+C28+C30+C32+C34+C36+C38+C40+C42+C44+C46+C48)</f>
        <v>45</v>
      </c>
      <c r="D51" s="724"/>
      <c r="E51" s="450">
        <f>SUM(E7+E9+E11+E13+E15+E17+E19+E21+E24+E26+E28+E30+E32+E34+E36+E38+E40+E42+E44+E46+E48)</f>
        <v>56610</v>
      </c>
      <c r="F51" s="725"/>
      <c r="G51" s="450">
        <f>SUM(G7+G9+G11+G13+G15+G17+G19+G21+G24+G26+G28+G30+G32+G34+G36+G38+G40+G42+G44+G46+G48)</f>
        <v>3006494</v>
      </c>
      <c r="H51" s="451"/>
    </row>
    <row r="52" spans="2:16" s="60" customFormat="1" ht="15" customHeight="1" x14ac:dyDescent="0.25">
      <c r="B52" s="491" t="s">
        <v>162</v>
      </c>
      <c r="C52" s="367"/>
      <c r="D52" s="367"/>
      <c r="E52" s="367"/>
      <c r="F52" s="367"/>
      <c r="G52" s="367"/>
      <c r="H52" s="367"/>
    </row>
    <row r="53" spans="2:16" s="60" customFormat="1" ht="15" customHeight="1" x14ac:dyDescent="0.25">
      <c r="B53" s="122" t="s">
        <v>320</v>
      </c>
      <c r="I53" s="481"/>
      <c r="J53" s="481"/>
      <c r="K53" s="481"/>
    </row>
    <row r="54" spans="2:16" s="15" customFormat="1" ht="15" customHeight="1" x14ac:dyDescent="0.25">
      <c r="B54" s="122" t="s">
        <v>321</v>
      </c>
    </row>
    <row r="55" spans="2:16" ht="15" customHeight="1" x14ac:dyDescent="0.25">
      <c r="B55" s="437"/>
      <c r="C55" s="438"/>
      <c r="E55" s="438"/>
      <c r="G55" s="438"/>
    </row>
    <row r="56" spans="2:16" ht="15" customHeight="1" x14ac:dyDescent="0.25">
      <c r="B56" s="435"/>
      <c r="C56" s="436"/>
      <c r="E56" s="436"/>
      <c r="G56" s="436"/>
    </row>
    <row r="57" spans="2:16" ht="15" customHeight="1" x14ac:dyDescent="0.25">
      <c r="B57" s="437"/>
      <c r="C57" s="438"/>
      <c r="E57" s="438"/>
      <c r="G57" s="438"/>
    </row>
    <row r="58" spans="2:16" ht="15" customHeight="1" x14ac:dyDescent="0.25">
      <c r="B58" s="435"/>
      <c r="C58" s="436"/>
      <c r="E58" s="436"/>
      <c r="G58" s="436"/>
    </row>
    <row r="59" spans="2:16" ht="15" customHeight="1" x14ac:dyDescent="0.25">
      <c r="B59" s="437"/>
      <c r="C59" s="438"/>
      <c r="E59" s="438"/>
      <c r="G59" s="438"/>
      <c r="H59" s="275"/>
    </row>
    <row r="60" spans="2:16" ht="15" customHeight="1" x14ac:dyDescent="0.25">
      <c r="B60" s="435"/>
      <c r="C60" s="436"/>
      <c r="E60" s="436"/>
      <c r="G60" s="436"/>
      <c r="H60" s="275"/>
    </row>
    <row r="61" spans="2:16" ht="15" customHeight="1" x14ac:dyDescent="0.25">
      <c r="B61" s="435"/>
      <c r="C61" s="439"/>
      <c r="E61" s="436"/>
      <c r="G61" s="436"/>
      <c r="H61" s="275"/>
    </row>
    <row r="62" spans="2:16" ht="15" customHeight="1" x14ac:dyDescent="0.25">
      <c r="B62" s="395"/>
      <c r="C62" s="440"/>
      <c r="E62" s="440"/>
      <c r="G62" s="440"/>
      <c r="H62" s="275"/>
    </row>
    <row r="63" spans="2:16" ht="15" customHeight="1" x14ac:dyDescent="0.25">
      <c r="B63" s="122"/>
      <c r="C63" s="18"/>
      <c r="E63" s="18"/>
      <c r="G63" s="18"/>
      <c r="H63" s="275"/>
    </row>
    <row r="64" spans="2:16" ht="15" customHeight="1" x14ac:dyDescent="0.25">
      <c r="B64" s="629"/>
      <c r="C64" s="629"/>
      <c r="E64" s="629"/>
      <c r="G64" s="629"/>
      <c r="H64" s="275"/>
    </row>
    <row r="65" spans="2:8" ht="15" customHeight="1" x14ac:dyDescent="0.25">
      <c r="B65" s="629"/>
      <c r="C65" s="629"/>
      <c r="E65" s="629"/>
      <c r="G65" s="629"/>
      <c r="H65" s="275"/>
    </row>
    <row r="66" spans="2:8" ht="15" customHeight="1" x14ac:dyDescent="0.25">
      <c r="B66" s="629"/>
      <c r="C66" s="629"/>
      <c r="E66" s="629"/>
      <c r="G66" s="629"/>
      <c r="H66" s="275"/>
    </row>
    <row r="67" spans="2:8" ht="15" customHeight="1" x14ac:dyDescent="0.25">
      <c r="B67" s="629"/>
      <c r="C67" s="629"/>
      <c r="E67" s="629"/>
      <c r="G67" s="629"/>
      <c r="H67" s="275"/>
    </row>
    <row r="68" spans="2:8" ht="15" customHeight="1" x14ac:dyDescent="0.25">
      <c r="B68" s="629"/>
      <c r="C68" s="629"/>
      <c r="E68" s="629"/>
      <c r="G68" s="629"/>
      <c r="H68" s="275"/>
    </row>
    <row r="69" spans="2:8" ht="15" customHeight="1" x14ac:dyDescent="0.25">
      <c r="B69" s="282"/>
      <c r="C69" s="283"/>
      <c r="E69" s="284"/>
      <c r="G69" s="283"/>
      <c r="H69" s="275"/>
    </row>
  </sheetData>
  <sortState ref="O6:P31">
    <sortCondition descending="1" ref="P6:P31"/>
  </sortState>
  <mergeCells count="6">
    <mergeCell ref="B1:H1"/>
    <mergeCell ref="B4:H4"/>
    <mergeCell ref="B3:H3"/>
    <mergeCell ref="C5:D5"/>
    <mergeCell ref="E5:F5"/>
    <mergeCell ref="G5:H5"/>
  </mergeCells>
  <phoneticPr fontId="3" type="noConversion"/>
  <printOptions horizontalCentered="1" verticalCentered="1"/>
  <pageMargins left="0" right="0" top="0" bottom="0" header="0" footer="0"/>
  <pageSetup paperSize="9" scale="60" orientation="portrait" r:id="rId1"/>
  <headerFooter alignWithMargins="0"/>
  <ignoredErrors>
    <ignoredError sqref="C14:G14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zoomScaleNormal="100" workbookViewId="0">
      <selection activeCell="L53" sqref="L53"/>
    </sheetView>
  </sheetViews>
  <sheetFormatPr baseColWidth="10" defaultColWidth="11.44140625" defaultRowHeight="13.2" x14ac:dyDescent="0.25"/>
  <cols>
    <col min="1" max="1" width="6.5546875" style="1" customWidth="1"/>
    <col min="2" max="2" width="30.6640625" style="1" customWidth="1"/>
    <col min="3" max="3" width="9.88671875" style="1" customWidth="1"/>
    <col min="4" max="4" width="3.6640625" style="1" customWidth="1"/>
    <col min="5" max="5" width="9.88671875" style="1" customWidth="1"/>
    <col min="6" max="6" width="3.6640625" style="1" customWidth="1"/>
    <col min="7" max="7" width="15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5.6640625" style="1" customWidth="1"/>
    <col min="12" max="12" width="3.6640625" style="1" customWidth="1"/>
    <col min="13" max="13" width="15.6640625" style="1" customWidth="1"/>
    <col min="14" max="14" width="3.6640625" style="1" customWidth="1"/>
    <col min="15" max="15" width="4.88671875" style="1" customWidth="1"/>
    <col min="16" max="16384" width="11.44140625" style="1"/>
  </cols>
  <sheetData>
    <row r="1" spans="2:14" ht="30" customHeight="1" x14ac:dyDescent="0.25">
      <c r="B1" s="947" t="s">
        <v>37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</row>
    <row r="2" spans="2:14" ht="26.25" customHeight="1" x14ac:dyDescent="0.25">
      <c r="B2" s="950" t="s">
        <v>161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</row>
    <row r="3" spans="2:14" ht="36" customHeight="1" x14ac:dyDescent="0.25">
      <c r="B3" s="948" t="s">
        <v>261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</row>
    <row r="4" spans="2:14" ht="30" customHeight="1" thickBot="1" x14ac:dyDescent="0.3">
      <c r="B4" s="947">
        <v>2017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</row>
    <row r="5" spans="2:14" ht="30" customHeight="1" thickBot="1" x14ac:dyDescent="0.3">
      <c r="B5" s="966" t="s">
        <v>111</v>
      </c>
      <c r="C5" s="951" t="s">
        <v>2</v>
      </c>
      <c r="D5" s="968"/>
      <c r="E5" s="968"/>
      <c r="F5" s="968"/>
      <c r="G5" s="953" t="s">
        <v>15</v>
      </c>
      <c r="H5" s="957"/>
      <c r="I5" s="957"/>
      <c r="J5" s="954"/>
      <c r="K5" s="951" t="s">
        <v>12</v>
      </c>
      <c r="L5" s="968"/>
      <c r="M5" s="968"/>
      <c r="N5" s="952"/>
    </row>
    <row r="6" spans="2:14" ht="30" customHeight="1" thickBot="1" x14ac:dyDescent="0.3">
      <c r="B6" s="967"/>
      <c r="C6" s="1030" t="s">
        <v>68</v>
      </c>
      <c r="D6" s="1031"/>
      <c r="E6" s="968" t="s">
        <v>5</v>
      </c>
      <c r="F6" s="952"/>
      <c r="G6" s="638" t="s">
        <v>68</v>
      </c>
      <c r="H6" s="637"/>
      <c r="I6" s="992" t="s">
        <v>5</v>
      </c>
      <c r="J6" s="993"/>
      <c r="K6" s="636" t="s">
        <v>68</v>
      </c>
      <c r="L6" s="635"/>
      <c r="M6" s="968" t="s">
        <v>5</v>
      </c>
      <c r="N6" s="952"/>
    </row>
    <row r="7" spans="2:14" ht="30" customHeight="1" x14ac:dyDescent="0.25">
      <c r="B7" s="162" t="s">
        <v>262</v>
      </c>
      <c r="C7" s="78">
        <v>4</v>
      </c>
      <c r="D7" s="78"/>
      <c r="E7" s="99">
        <f>C7/C16*100</f>
        <v>8.8888888888888893</v>
      </c>
      <c r="F7" s="78"/>
      <c r="G7" s="77">
        <v>136</v>
      </c>
      <c r="H7" s="78"/>
      <c r="I7" s="99">
        <f>G7/G16*100</f>
        <v>0.24024024024024024</v>
      </c>
      <c r="J7" s="79"/>
      <c r="K7" s="77">
        <v>18992</v>
      </c>
      <c r="L7" s="78"/>
      <c r="M7" s="99">
        <f>K7/K16*100</f>
        <v>0.6316992483603826</v>
      </c>
      <c r="N7" s="72"/>
    </row>
    <row r="8" spans="2:14" ht="30" customHeight="1" x14ac:dyDescent="0.25">
      <c r="B8" s="162" t="s">
        <v>263</v>
      </c>
      <c r="C8" s="78">
        <v>9</v>
      </c>
      <c r="D8" s="78"/>
      <c r="E8" s="99">
        <f>C8/C16*100</f>
        <v>20</v>
      </c>
      <c r="F8" s="78"/>
      <c r="G8" s="77">
        <v>735</v>
      </c>
      <c r="H8" s="78"/>
      <c r="I8" s="99">
        <f>G8/G16*100</f>
        <v>1.2983571807101217</v>
      </c>
      <c r="J8" s="81"/>
      <c r="K8" s="77">
        <v>35608</v>
      </c>
      <c r="L8" s="78"/>
      <c r="M8" s="99">
        <f>K8/K16*100</f>
        <v>1.1843695680084512</v>
      </c>
      <c r="N8" s="72"/>
    </row>
    <row r="9" spans="2:14" ht="30" customHeight="1" x14ac:dyDescent="0.25">
      <c r="B9" s="162" t="s">
        <v>264</v>
      </c>
      <c r="C9" s="78">
        <v>5</v>
      </c>
      <c r="D9" s="82"/>
      <c r="E9" s="99">
        <f>C9/C16*100</f>
        <v>11.111111111111111</v>
      </c>
      <c r="F9" s="78"/>
      <c r="G9" s="77">
        <v>910</v>
      </c>
      <c r="H9" s="82"/>
      <c r="I9" s="99">
        <f>G9/G16*100</f>
        <v>1.6074898427839606</v>
      </c>
      <c r="J9" s="81"/>
      <c r="K9" s="77">
        <v>37320</v>
      </c>
      <c r="L9" s="82"/>
      <c r="M9" s="99">
        <f>K9/K16*100</f>
        <v>1.2413129711883675</v>
      </c>
      <c r="N9" s="72"/>
    </row>
    <row r="10" spans="2:14" ht="30" customHeight="1" x14ac:dyDescent="0.25">
      <c r="B10" s="162" t="s">
        <v>265</v>
      </c>
      <c r="C10" s="78">
        <f>1+1+1+1+1</f>
        <v>5</v>
      </c>
      <c r="D10" s="82"/>
      <c r="E10" s="99">
        <f>C10/C16*100</f>
        <v>11.111111111111111</v>
      </c>
      <c r="F10" s="78"/>
      <c r="G10" s="77">
        <v>1140</v>
      </c>
      <c r="H10" s="82"/>
      <c r="I10" s="99">
        <f>G10/G16*100</f>
        <v>2.0137784843667199</v>
      </c>
      <c r="J10" s="81"/>
      <c r="K10" s="77">
        <v>45504</v>
      </c>
      <c r="L10" s="82"/>
      <c r="M10" s="99">
        <f>K10/K16*100</f>
        <v>1.5135237256418939</v>
      </c>
      <c r="N10" s="72"/>
    </row>
    <row r="11" spans="2:14" ht="30" customHeight="1" x14ac:dyDescent="0.25">
      <c r="B11" s="162" t="s">
        <v>266</v>
      </c>
      <c r="C11" s="78">
        <v>6</v>
      </c>
      <c r="D11" s="82"/>
      <c r="E11" s="99">
        <f>C11/C16*100</f>
        <v>13.333333333333334</v>
      </c>
      <c r="F11" s="78"/>
      <c r="G11" s="77">
        <v>2097</v>
      </c>
      <c r="H11" s="82"/>
      <c r="I11" s="99">
        <f>G11/G16*100</f>
        <v>3.7042925278219396</v>
      </c>
      <c r="J11" s="81"/>
      <c r="K11" s="77">
        <v>55424</v>
      </c>
      <c r="L11" s="82"/>
      <c r="M11" s="99">
        <f>K11/K16*100</f>
        <v>1.8434761552825318</v>
      </c>
      <c r="N11" s="72"/>
    </row>
    <row r="12" spans="2:14" ht="30" customHeight="1" x14ac:dyDescent="0.25">
      <c r="B12" s="162" t="s">
        <v>267</v>
      </c>
      <c r="C12" s="78">
        <f>1+1+1</f>
        <v>3</v>
      </c>
      <c r="D12" s="82"/>
      <c r="E12" s="99">
        <f>C12/C16*100</f>
        <v>6.666666666666667</v>
      </c>
      <c r="F12" s="78"/>
      <c r="G12" s="77">
        <v>1804</v>
      </c>
      <c r="H12" s="82"/>
      <c r="I12" s="99">
        <f>G12/G16*100</f>
        <v>3.1867161278925984</v>
      </c>
      <c r="J12" s="81"/>
      <c r="K12" s="77">
        <v>256128</v>
      </c>
      <c r="L12" s="82"/>
      <c r="M12" s="99">
        <f>K12/K16*100</f>
        <v>8.5191588607860194</v>
      </c>
      <c r="N12" s="72"/>
    </row>
    <row r="13" spans="2:14" ht="30" customHeight="1" x14ac:dyDescent="0.25">
      <c r="B13" s="162" t="s">
        <v>268</v>
      </c>
      <c r="C13" s="78">
        <v>2</v>
      </c>
      <c r="D13" s="82"/>
      <c r="E13" s="99">
        <f>C13/C16*100</f>
        <v>4.4444444444444446</v>
      </c>
      <c r="F13" s="78"/>
      <c r="G13" s="77">
        <v>1816</v>
      </c>
      <c r="H13" s="82"/>
      <c r="I13" s="99">
        <f>G13/G16*100</f>
        <v>3.2079137961490902</v>
      </c>
      <c r="J13" s="81"/>
      <c r="K13" s="77">
        <v>205152</v>
      </c>
      <c r="L13" s="82"/>
      <c r="M13" s="99">
        <f>K13/K16*100</f>
        <v>6.8236291175036436</v>
      </c>
      <c r="N13" s="72"/>
    </row>
    <row r="14" spans="2:14" ht="30" customHeight="1" x14ac:dyDescent="0.25">
      <c r="B14" s="162" t="s">
        <v>269</v>
      </c>
      <c r="C14" s="78">
        <v>11</v>
      </c>
      <c r="D14" s="82"/>
      <c r="E14" s="99">
        <f>C14/C16*100</f>
        <v>24.444444444444443</v>
      </c>
      <c r="F14" s="78"/>
      <c r="G14" s="77">
        <v>47972</v>
      </c>
      <c r="H14" s="82"/>
      <c r="I14" s="99">
        <f>G14/G16*100</f>
        <v>84.74121180003533</v>
      </c>
      <c r="J14" s="81"/>
      <c r="K14" s="77">
        <v>2352366</v>
      </c>
      <c r="L14" s="82"/>
      <c r="M14" s="99">
        <f>K14/K16*100</f>
        <v>78.242830353228712</v>
      </c>
      <c r="N14" s="72"/>
    </row>
    <row r="15" spans="2:14" ht="5.25" customHeight="1" thickBot="1" x14ac:dyDescent="0.3">
      <c r="B15" s="10"/>
      <c r="C15" s="82"/>
      <c r="D15" s="82"/>
      <c r="E15" s="99"/>
      <c r="F15" s="78"/>
      <c r="G15" s="80"/>
      <c r="H15" s="82"/>
      <c r="I15" s="99"/>
      <c r="J15" s="81"/>
      <c r="K15" s="77"/>
      <c r="L15" s="82"/>
      <c r="M15" s="99"/>
      <c r="N15" s="72"/>
    </row>
    <row r="16" spans="2:14" ht="30" customHeight="1" thickBot="1" x14ac:dyDescent="0.3">
      <c r="B16" s="202" t="s">
        <v>6</v>
      </c>
      <c r="C16" s="218">
        <f>SUM(C7:C15)</f>
        <v>45</v>
      </c>
      <c r="D16" s="657"/>
      <c r="E16" s="219">
        <f>SUM(E7:E15)</f>
        <v>100</v>
      </c>
      <c r="F16" s="657"/>
      <c r="G16" s="218">
        <f>SUM(G7:G15)</f>
        <v>56610</v>
      </c>
      <c r="H16" s="657"/>
      <c r="I16" s="219">
        <f>SUM(I7:I15)</f>
        <v>100</v>
      </c>
      <c r="J16" s="220"/>
      <c r="K16" s="218">
        <f>SUM(K7:K15)</f>
        <v>3006494</v>
      </c>
      <c r="L16" s="657"/>
      <c r="M16" s="219">
        <f>SUM(M7:M15)</f>
        <v>100</v>
      </c>
      <c r="N16" s="221"/>
    </row>
    <row r="17" spans="2:12" ht="21.75" customHeight="1" x14ac:dyDescent="0.25">
      <c r="B17" s="996" t="s">
        <v>156</v>
      </c>
      <c r="C17" s="996"/>
      <c r="D17" s="996"/>
      <c r="E17" s="996"/>
      <c r="F17" s="996"/>
      <c r="G17" s="996"/>
      <c r="H17" s="996"/>
      <c r="I17" s="996"/>
      <c r="J17" s="996"/>
      <c r="K17" s="996"/>
      <c r="L17" s="996"/>
    </row>
    <row r="18" spans="2:12" s="15" customFormat="1" ht="15" customHeight="1" x14ac:dyDescent="0.25">
      <c r="B18" s="19"/>
    </row>
    <row r="19" spans="2:12" s="15" customFormat="1" x14ac:dyDescent="0.25">
      <c r="B19" s="19"/>
    </row>
  </sheetData>
  <mergeCells count="13">
    <mergeCell ref="B17:L17"/>
    <mergeCell ref="E6:F6"/>
    <mergeCell ref="I6:J6"/>
    <mergeCell ref="M6:N6"/>
    <mergeCell ref="B1:N1"/>
    <mergeCell ref="B3:N3"/>
    <mergeCell ref="B4:N4"/>
    <mergeCell ref="B2:N2"/>
    <mergeCell ref="K5:N5"/>
    <mergeCell ref="B5:B6"/>
    <mergeCell ref="C5:F5"/>
    <mergeCell ref="G5:J5"/>
    <mergeCell ref="C6:D6"/>
  </mergeCells>
  <phoneticPr fontId="3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C76"/>
  <sheetViews>
    <sheetView showGridLines="0" view="pageBreakPreview" topLeftCell="B17" zoomScale="60" zoomScaleNormal="100" workbookViewId="0">
      <selection activeCell="L53" sqref="L53"/>
    </sheetView>
  </sheetViews>
  <sheetFormatPr baseColWidth="10" defaultColWidth="11.44140625" defaultRowHeight="13.8" x14ac:dyDescent="0.25"/>
  <cols>
    <col min="1" max="1" width="7.6640625" style="69" customWidth="1"/>
    <col min="2" max="2" width="18.5546875" style="389" customWidth="1"/>
    <col min="3" max="9" width="9.6640625" style="69" customWidth="1"/>
    <col min="10" max="13" width="12.6640625" style="69" customWidth="1"/>
    <col min="14" max="14" width="11" style="69" customWidth="1"/>
    <col min="15" max="15" width="11.33203125" style="69" customWidth="1"/>
    <col min="16" max="16" width="12.6640625" style="69" customWidth="1"/>
    <col min="17" max="17" width="15.33203125" style="69" customWidth="1"/>
    <col min="18" max="18" width="1.6640625" style="69" customWidth="1"/>
    <col min="19" max="19" width="15.44140625" style="69" customWidth="1"/>
    <col min="20" max="21" width="15.6640625" style="69" customWidth="1"/>
    <col min="22" max="22" width="14.5546875" style="69" customWidth="1"/>
    <col min="23" max="23" width="1.88671875" style="69" customWidth="1"/>
    <col min="24" max="24" width="13.33203125" style="69" customWidth="1"/>
    <col min="25" max="25" width="2.6640625" style="69" customWidth="1"/>
    <col min="26" max="26" width="14.6640625" style="69" customWidth="1"/>
    <col min="27" max="27" width="7.5546875" style="513" customWidth="1"/>
    <col min="28" max="28" width="15.88671875" style="69" customWidth="1"/>
    <col min="29" max="29" width="9.6640625" style="69" customWidth="1"/>
    <col min="30" max="39" width="13.88671875" style="69" customWidth="1"/>
    <col min="40" max="16384" width="11.44140625" style="69"/>
  </cols>
  <sheetData>
    <row r="1" spans="2:263" s="1" customFormat="1" ht="30" customHeight="1" x14ac:dyDescent="0.25">
      <c r="B1" s="1046" t="s">
        <v>38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509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</row>
    <row r="2" spans="2:263" s="85" customFormat="1" ht="30" customHeight="1" x14ac:dyDescent="0.25">
      <c r="B2" s="83" t="s">
        <v>161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510"/>
      <c r="AB2" s="83"/>
      <c r="AC2" s="83"/>
      <c r="AD2" s="83"/>
      <c r="AE2" s="84"/>
    </row>
    <row r="3" spans="2:263" s="85" customFormat="1" ht="41.25" customHeight="1" x14ac:dyDescent="0.25">
      <c r="B3" s="1044" t="s">
        <v>112</v>
      </c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4"/>
      <c r="R3" s="1044"/>
      <c r="S3" s="1044"/>
      <c r="T3" s="1044"/>
      <c r="U3" s="1044"/>
      <c r="V3" s="1044"/>
      <c r="W3" s="1044"/>
      <c r="X3" s="1044"/>
      <c r="Y3" s="1044"/>
      <c r="Z3" s="1044"/>
      <c r="AA3" s="511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</row>
    <row r="4" spans="2:263" s="85" customFormat="1" ht="33.75" customHeight="1" thickBot="1" x14ac:dyDescent="0.3">
      <c r="B4" s="1039" t="s">
        <v>322</v>
      </c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1039"/>
      <c r="U4" s="1039"/>
      <c r="V4" s="1039"/>
      <c r="W4" s="1039"/>
      <c r="X4" s="1039"/>
      <c r="Y4" s="1039"/>
      <c r="Z4" s="1039"/>
      <c r="AA4" s="512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1032"/>
      <c r="BI4" s="1032"/>
      <c r="BJ4" s="1032"/>
      <c r="BK4" s="1032"/>
      <c r="BL4" s="1032"/>
      <c r="BM4" s="1032"/>
      <c r="BN4" s="1032"/>
      <c r="BO4" s="1032"/>
      <c r="BP4" s="1032"/>
      <c r="BQ4" s="1032"/>
      <c r="BR4" s="1032"/>
      <c r="BS4" s="1032"/>
      <c r="BT4" s="1032"/>
      <c r="BU4" s="1032"/>
      <c r="BV4" s="1032"/>
      <c r="BW4" s="1032"/>
      <c r="BX4" s="1032"/>
      <c r="BY4" s="1032"/>
      <c r="BZ4" s="1032"/>
      <c r="CA4" s="1032"/>
      <c r="CB4" s="1032"/>
      <c r="CC4" s="1032"/>
      <c r="CD4" s="1032"/>
      <c r="CE4" s="1032"/>
      <c r="CF4" s="1032"/>
      <c r="CG4" s="1032"/>
      <c r="CH4" s="1032"/>
      <c r="CI4" s="1032"/>
      <c r="CJ4" s="1032"/>
      <c r="CK4" s="1032"/>
      <c r="CL4" s="1032"/>
      <c r="CM4" s="1032"/>
      <c r="CN4" s="1032"/>
      <c r="CO4" s="1032"/>
      <c r="CP4" s="1032"/>
      <c r="CQ4" s="1032"/>
      <c r="CR4" s="1032"/>
      <c r="CS4" s="1032"/>
      <c r="CT4" s="1032"/>
      <c r="CU4" s="1032"/>
      <c r="CV4" s="1032"/>
      <c r="CW4" s="1032"/>
      <c r="CX4" s="1032"/>
      <c r="CY4" s="1032"/>
      <c r="CZ4" s="1032"/>
      <c r="DA4" s="1032"/>
      <c r="DB4" s="1032"/>
      <c r="DC4" s="1032"/>
      <c r="DD4" s="1032"/>
      <c r="DE4" s="1032"/>
      <c r="DF4" s="1032"/>
      <c r="DG4" s="1032"/>
      <c r="DH4" s="1032"/>
      <c r="DI4" s="1032"/>
      <c r="DJ4" s="1032"/>
      <c r="DK4" s="1032"/>
      <c r="DL4" s="1032"/>
      <c r="DM4" s="1032"/>
      <c r="DN4" s="1032"/>
      <c r="DO4" s="1032"/>
      <c r="DP4" s="1032"/>
      <c r="DQ4" s="1032"/>
      <c r="DR4" s="1032"/>
      <c r="DS4" s="1032"/>
      <c r="DT4" s="1032"/>
      <c r="DU4" s="1032"/>
      <c r="DV4" s="1032"/>
      <c r="DW4" s="1032"/>
      <c r="DX4" s="1032"/>
      <c r="DY4" s="1032"/>
      <c r="DZ4" s="1032"/>
      <c r="EA4" s="1032"/>
      <c r="EB4" s="1032"/>
      <c r="EC4" s="1032"/>
      <c r="ED4" s="1032"/>
      <c r="EE4" s="1032"/>
      <c r="EF4" s="1032"/>
      <c r="EG4" s="1032"/>
      <c r="EH4" s="1032"/>
      <c r="EI4" s="1032"/>
      <c r="EJ4" s="1032"/>
      <c r="EK4" s="1032"/>
      <c r="EL4" s="1032"/>
      <c r="EM4" s="1032"/>
      <c r="EN4" s="1032"/>
      <c r="EO4" s="1032"/>
      <c r="EP4" s="1032"/>
      <c r="EQ4" s="1032"/>
      <c r="ER4" s="1032"/>
      <c r="ES4" s="1032"/>
      <c r="ET4" s="1032"/>
      <c r="EU4" s="1032"/>
      <c r="EV4" s="1032"/>
      <c r="EW4" s="1032"/>
      <c r="EX4" s="1032"/>
      <c r="EY4" s="1032"/>
      <c r="EZ4" s="1032"/>
      <c r="FA4" s="1032"/>
      <c r="FB4" s="1032"/>
      <c r="FC4" s="1032"/>
      <c r="FD4" s="1032"/>
      <c r="FE4" s="1032"/>
      <c r="FF4" s="1032"/>
      <c r="FG4" s="1032"/>
      <c r="FH4" s="1032"/>
      <c r="FI4" s="1032"/>
      <c r="FJ4" s="1032"/>
      <c r="FK4" s="1032"/>
      <c r="FL4" s="1032"/>
      <c r="FM4" s="1032"/>
      <c r="FN4" s="1032"/>
      <c r="FO4" s="1032"/>
      <c r="FP4" s="1032"/>
      <c r="FQ4" s="1032"/>
      <c r="FR4" s="1032"/>
      <c r="FS4" s="1032"/>
      <c r="FT4" s="1032"/>
      <c r="FU4" s="1032"/>
      <c r="FV4" s="1032"/>
      <c r="FW4" s="1032"/>
      <c r="FX4" s="1032"/>
      <c r="FY4" s="1032"/>
      <c r="FZ4" s="1032"/>
      <c r="GA4" s="1032"/>
      <c r="GB4" s="1032"/>
      <c r="GC4" s="1032"/>
      <c r="GD4" s="1032"/>
      <c r="GE4" s="1032"/>
      <c r="GF4" s="1032"/>
      <c r="GG4" s="1032"/>
      <c r="GH4" s="1032"/>
      <c r="GI4" s="1032"/>
      <c r="GJ4" s="1032"/>
      <c r="GK4" s="1032"/>
      <c r="GL4" s="1032"/>
      <c r="GM4" s="1032"/>
      <c r="GN4" s="1032"/>
      <c r="GO4" s="1032"/>
      <c r="GP4" s="1032"/>
      <c r="GQ4" s="1032"/>
      <c r="GR4" s="1032"/>
      <c r="GS4" s="1032"/>
      <c r="GT4" s="1032"/>
      <c r="GU4" s="1032"/>
      <c r="GV4" s="1032"/>
      <c r="GW4" s="1032"/>
      <c r="GX4" s="1032"/>
      <c r="GY4" s="1032"/>
      <c r="GZ4" s="1032"/>
      <c r="HA4" s="1032"/>
      <c r="HB4" s="1032"/>
      <c r="HC4" s="1032"/>
      <c r="HD4" s="1032"/>
      <c r="HE4" s="1032"/>
      <c r="HF4" s="1032"/>
      <c r="HG4" s="1032"/>
      <c r="HH4" s="1032"/>
      <c r="HI4" s="1032"/>
      <c r="HJ4" s="1032"/>
      <c r="HK4" s="1032"/>
      <c r="HL4" s="1032"/>
      <c r="HM4" s="1032"/>
      <c r="HN4" s="1032"/>
      <c r="HO4" s="1032"/>
      <c r="HP4" s="1032"/>
      <c r="HQ4" s="1032"/>
      <c r="HR4" s="1032"/>
      <c r="HS4" s="1032"/>
      <c r="HT4" s="1032"/>
      <c r="HU4" s="1032"/>
      <c r="HV4" s="1032"/>
      <c r="HW4" s="1032"/>
      <c r="HX4" s="1032"/>
      <c r="HY4" s="1032"/>
      <c r="HZ4" s="1032"/>
      <c r="IA4" s="1032"/>
      <c r="IB4" s="1032"/>
      <c r="IC4" s="1032"/>
      <c r="ID4" s="1032"/>
      <c r="IE4" s="1032"/>
      <c r="IF4" s="1032"/>
      <c r="IG4" s="1032"/>
      <c r="IH4" s="1032"/>
      <c r="II4" s="1032"/>
      <c r="IJ4" s="1032"/>
      <c r="IK4" s="1032"/>
      <c r="IL4" s="1032"/>
      <c r="IM4" s="1032"/>
      <c r="IN4" s="1032"/>
      <c r="IO4" s="1032"/>
      <c r="IP4" s="1032"/>
      <c r="IQ4" s="1032"/>
      <c r="IR4" s="1032"/>
      <c r="IS4" s="1032"/>
      <c r="IT4" s="1032"/>
      <c r="IU4" s="1032"/>
      <c r="IV4" s="1032"/>
      <c r="IW4" s="1032"/>
      <c r="IX4" s="1032"/>
      <c r="IY4" s="1032"/>
      <c r="IZ4" s="1032"/>
      <c r="JA4" s="1032"/>
      <c r="JB4" s="1032"/>
      <c r="JC4" s="1032"/>
    </row>
    <row r="5" spans="2:263" s="727" customFormat="1" ht="24.9" customHeight="1" thickBot="1" x14ac:dyDescent="0.3">
      <c r="B5" s="1033" t="s">
        <v>24</v>
      </c>
      <c r="C5" s="1035" t="s">
        <v>2</v>
      </c>
      <c r="D5" s="1036"/>
      <c r="E5" s="1036"/>
      <c r="F5" s="1036"/>
      <c r="G5" s="1036"/>
      <c r="H5" s="1036"/>
      <c r="I5" s="1036"/>
      <c r="J5" s="1035" t="s">
        <v>15</v>
      </c>
      <c r="K5" s="1036"/>
      <c r="L5" s="1036"/>
      <c r="M5" s="1036"/>
      <c r="N5" s="1036"/>
      <c r="O5" s="1036"/>
      <c r="P5" s="1037"/>
      <c r="Q5" s="1035" t="s">
        <v>64</v>
      </c>
      <c r="R5" s="1036"/>
      <c r="S5" s="1036"/>
      <c r="T5" s="1036"/>
      <c r="U5" s="1036"/>
      <c r="V5" s="1036"/>
      <c r="W5" s="1036"/>
      <c r="X5" s="1036"/>
      <c r="Y5" s="1036"/>
      <c r="Z5" s="1037"/>
      <c r="AA5" s="726"/>
      <c r="AB5" s="726"/>
      <c r="AC5" s="726"/>
      <c r="AD5" s="726"/>
      <c r="AE5" s="726"/>
      <c r="AF5" s="726"/>
      <c r="AG5" s="726"/>
      <c r="AH5" s="726"/>
      <c r="AI5" s="726"/>
      <c r="AJ5" s="726"/>
      <c r="AK5" s="726"/>
      <c r="AL5" s="726"/>
      <c r="AM5" s="726"/>
    </row>
    <row r="6" spans="2:263" s="727" customFormat="1" ht="24.9" customHeight="1" thickBot="1" x14ac:dyDescent="0.3">
      <c r="B6" s="1034"/>
      <c r="C6" s="474">
        <v>1990</v>
      </c>
      <c r="D6" s="474">
        <v>1991</v>
      </c>
      <c r="E6" s="474">
        <v>1992</v>
      </c>
      <c r="F6" s="474">
        <v>1993</v>
      </c>
      <c r="G6" s="474">
        <v>1994</v>
      </c>
      <c r="H6" s="474">
        <v>1995</v>
      </c>
      <c r="I6" s="474">
        <v>1996</v>
      </c>
      <c r="J6" s="222">
        <v>1990</v>
      </c>
      <c r="K6" s="474">
        <v>1991</v>
      </c>
      <c r="L6" s="474">
        <v>1992</v>
      </c>
      <c r="M6" s="474">
        <v>1993</v>
      </c>
      <c r="N6" s="474">
        <v>1994</v>
      </c>
      <c r="O6" s="474">
        <v>1995</v>
      </c>
      <c r="P6" s="378">
        <v>1996</v>
      </c>
      <c r="Q6" s="222">
        <v>1990</v>
      </c>
      <c r="R6" s="474"/>
      <c r="S6" s="474">
        <v>1991</v>
      </c>
      <c r="T6" s="474">
        <v>1992</v>
      </c>
      <c r="U6" s="474">
        <v>1993</v>
      </c>
      <c r="V6" s="474">
        <v>1994</v>
      </c>
      <c r="W6" s="728"/>
      <c r="X6" s="474">
        <v>1995</v>
      </c>
      <c r="Y6" s="474"/>
      <c r="Z6" s="378">
        <v>1996</v>
      </c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</row>
    <row r="7" spans="2:263" s="67" customFormat="1" ht="24.9" customHeight="1" x14ac:dyDescent="0.25">
      <c r="B7" s="383" t="s">
        <v>25</v>
      </c>
      <c r="C7" s="651">
        <v>48</v>
      </c>
      <c r="D7" s="651">
        <v>43</v>
      </c>
      <c r="E7" s="651">
        <v>18</v>
      </c>
      <c r="F7" s="654">
        <v>8</v>
      </c>
      <c r="G7" s="651">
        <v>3</v>
      </c>
      <c r="H7" s="654">
        <v>19</v>
      </c>
      <c r="I7" s="654">
        <v>10</v>
      </c>
      <c r="J7" s="8">
        <v>19397</v>
      </c>
      <c r="K7" s="651">
        <v>31275</v>
      </c>
      <c r="L7" s="651">
        <v>4321</v>
      </c>
      <c r="M7" s="654">
        <v>1827</v>
      </c>
      <c r="N7" s="651">
        <v>230</v>
      </c>
      <c r="O7" s="654">
        <v>6473</v>
      </c>
      <c r="P7" s="655">
        <v>4553</v>
      </c>
      <c r="Q7" s="8">
        <v>1181314</v>
      </c>
      <c r="R7" s="654"/>
      <c r="S7" s="651">
        <v>747574</v>
      </c>
      <c r="T7" s="651">
        <v>162404</v>
      </c>
      <c r="U7" s="654">
        <v>51933</v>
      </c>
      <c r="V7" s="651">
        <v>12880</v>
      </c>
      <c r="X7" s="654">
        <v>160280</v>
      </c>
      <c r="Y7" s="654"/>
      <c r="Z7" s="652">
        <v>38576</v>
      </c>
      <c r="AA7" s="376"/>
      <c r="AB7" s="377"/>
      <c r="AC7" s="377"/>
      <c r="AD7" s="376"/>
      <c r="AE7" s="377"/>
      <c r="AF7" s="377"/>
      <c r="AG7" s="376"/>
      <c r="AH7" s="377"/>
      <c r="AI7" s="376"/>
      <c r="AJ7" s="377"/>
      <c r="AK7" s="377"/>
      <c r="AL7" s="377"/>
      <c r="AM7" s="377"/>
    </row>
    <row r="8" spans="2:263" s="67" customFormat="1" ht="24.9" customHeight="1" x14ac:dyDescent="0.25">
      <c r="B8" s="383" t="s">
        <v>26</v>
      </c>
      <c r="C8" s="651">
        <v>62</v>
      </c>
      <c r="D8" s="651">
        <v>45</v>
      </c>
      <c r="E8" s="651">
        <v>22</v>
      </c>
      <c r="F8" s="654">
        <v>11</v>
      </c>
      <c r="G8" s="651">
        <v>4</v>
      </c>
      <c r="H8" s="654">
        <v>5</v>
      </c>
      <c r="I8" s="651">
        <v>11</v>
      </c>
      <c r="J8" s="8">
        <v>25413</v>
      </c>
      <c r="K8" s="651">
        <v>15049</v>
      </c>
      <c r="L8" s="651">
        <v>2777</v>
      </c>
      <c r="M8" s="654">
        <v>5997</v>
      </c>
      <c r="N8" s="651">
        <v>1475</v>
      </c>
      <c r="O8" s="654">
        <v>1247</v>
      </c>
      <c r="P8" s="652">
        <v>2228</v>
      </c>
      <c r="Q8" s="8">
        <v>1810189</v>
      </c>
      <c r="R8" s="654"/>
      <c r="S8" s="651">
        <v>1307032</v>
      </c>
      <c r="T8" s="654">
        <v>182210</v>
      </c>
      <c r="U8" s="654">
        <v>36356</v>
      </c>
      <c r="V8" s="654">
        <v>46736</v>
      </c>
      <c r="X8" s="654">
        <v>40286</v>
      </c>
      <c r="Y8" s="654"/>
      <c r="Z8" s="652">
        <v>118872</v>
      </c>
      <c r="AA8" s="377"/>
      <c r="AB8" s="377"/>
      <c r="AC8" s="377"/>
      <c r="AD8" s="376"/>
      <c r="AE8" s="377"/>
      <c r="AF8" s="376"/>
      <c r="AG8" s="376"/>
      <c r="AH8" s="376"/>
      <c r="AI8" s="376"/>
      <c r="AJ8" s="377"/>
      <c r="AK8" s="377"/>
      <c r="AL8" s="377"/>
      <c r="AM8" s="377"/>
    </row>
    <row r="9" spans="2:263" s="67" customFormat="1" ht="24.9" customHeight="1" x14ac:dyDescent="0.25">
      <c r="B9" s="383" t="s">
        <v>27</v>
      </c>
      <c r="C9" s="651">
        <v>83</v>
      </c>
      <c r="D9" s="651">
        <v>21</v>
      </c>
      <c r="E9" s="651">
        <v>33</v>
      </c>
      <c r="F9" s="651">
        <v>9</v>
      </c>
      <c r="G9" s="651">
        <v>13</v>
      </c>
      <c r="H9" s="651">
        <v>16</v>
      </c>
      <c r="I9" s="651">
        <v>6</v>
      </c>
      <c r="J9" s="5">
        <v>27275</v>
      </c>
      <c r="K9" s="651">
        <v>17107</v>
      </c>
      <c r="L9" s="651">
        <v>11366</v>
      </c>
      <c r="M9" s="651">
        <v>1523</v>
      </c>
      <c r="N9" s="651">
        <v>3747</v>
      </c>
      <c r="O9" s="651">
        <v>3871</v>
      </c>
      <c r="P9" s="652">
        <v>1214</v>
      </c>
      <c r="Q9" s="5">
        <v>1711089</v>
      </c>
      <c r="R9" s="651"/>
      <c r="S9" s="651">
        <v>1706414</v>
      </c>
      <c r="T9" s="651">
        <v>215486</v>
      </c>
      <c r="U9" s="651">
        <v>137646</v>
      </c>
      <c r="V9" s="651">
        <v>60131</v>
      </c>
      <c r="X9" s="651">
        <v>277624</v>
      </c>
      <c r="Y9" s="651"/>
      <c r="Z9" s="652">
        <v>75280</v>
      </c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</row>
    <row r="10" spans="2:263" s="67" customFormat="1" ht="24.9" customHeight="1" x14ac:dyDescent="0.25">
      <c r="B10" s="383" t="s">
        <v>28</v>
      </c>
      <c r="C10" s="651">
        <v>52</v>
      </c>
      <c r="D10" s="651">
        <v>21</v>
      </c>
      <c r="E10" s="651">
        <v>13</v>
      </c>
      <c r="F10" s="651">
        <v>17</v>
      </c>
      <c r="G10" s="651">
        <v>14</v>
      </c>
      <c r="H10" s="651">
        <v>4</v>
      </c>
      <c r="I10" s="651">
        <v>5</v>
      </c>
      <c r="J10" s="5">
        <v>9959</v>
      </c>
      <c r="K10" s="651">
        <v>12673</v>
      </c>
      <c r="L10" s="651">
        <v>6621</v>
      </c>
      <c r="M10" s="651">
        <v>6896</v>
      </c>
      <c r="N10" s="651">
        <v>4536</v>
      </c>
      <c r="O10" s="651">
        <v>341</v>
      </c>
      <c r="P10" s="652">
        <v>971</v>
      </c>
      <c r="Q10" s="5">
        <v>1927636</v>
      </c>
      <c r="R10" s="651"/>
      <c r="S10" s="651">
        <v>1922764</v>
      </c>
      <c r="T10" s="651">
        <v>102992</v>
      </c>
      <c r="U10" s="651">
        <v>397972</v>
      </c>
      <c r="V10" s="651">
        <v>83944</v>
      </c>
      <c r="X10" s="651">
        <v>122680</v>
      </c>
      <c r="Y10" s="651"/>
      <c r="Z10" s="652">
        <v>80256</v>
      </c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</row>
    <row r="11" spans="2:263" s="67" customFormat="1" ht="24.9" customHeight="1" x14ac:dyDescent="0.25">
      <c r="B11" s="383" t="s">
        <v>29</v>
      </c>
      <c r="C11" s="651">
        <v>58</v>
      </c>
      <c r="D11" s="651">
        <v>22</v>
      </c>
      <c r="E11" s="651">
        <v>21</v>
      </c>
      <c r="F11" s="651">
        <v>20</v>
      </c>
      <c r="G11" s="651">
        <v>10</v>
      </c>
      <c r="H11" s="651">
        <v>7</v>
      </c>
      <c r="I11" s="654">
        <v>12</v>
      </c>
      <c r="J11" s="5">
        <v>23670</v>
      </c>
      <c r="K11" s="654">
        <v>3484</v>
      </c>
      <c r="L11" s="654">
        <v>3461</v>
      </c>
      <c r="M11" s="654">
        <v>3740</v>
      </c>
      <c r="N11" s="654">
        <v>4468</v>
      </c>
      <c r="O11" s="654">
        <v>1642</v>
      </c>
      <c r="P11" s="655">
        <v>10964</v>
      </c>
      <c r="Q11" s="8">
        <v>1375937</v>
      </c>
      <c r="R11" s="654"/>
      <c r="S11" s="654">
        <v>379613</v>
      </c>
      <c r="T11" s="654">
        <v>109904</v>
      </c>
      <c r="U11" s="654">
        <v>124172</v>
      </c>
      <c r="V11" s="654">
        <v>91568</v>
      </c>
      <c r="X11" s="654">
        <v>26072</v>
      </c>
      <c r="Y11" s="654"/>
      <c r="Z11" s="652">
        <v>248476</v>
      </c>
      <c r="AA11" s="376"/>
      <c r="AB11" s="377"/>
      <c r="AC11" s="377"/>
      <c r="AD11" s="376"/>
      <c r="AE11" s="376"/>
      <c r="AF11" s="376"/>
      <c r="AG11" s="376"/>
      <c r="AH11" s="376"/>
      <c r="AI11" s="376"/>
      <c r="AJ11" s="377"/>
      <c r="AK11" s="377"/>
      <c r="AL11" s="377"/>
      <c r="AM11" s="377"/>
    </row>
    <row r="12" spans="2:263" s="67" customFormat="1" ht="24.9" customHeight="1" x14ac:dyDescent="0.25">
      <c r="B12" s="383" t="s">
        <v>30</v>
      </c>
      <c r="C12" s="651">
        <v>44</v>
      </c>
      <c r="D12" s="651">
        <v>24</v>
      </c>
      <c r="E12" s="651">
        <v>27</v>
      </c>
      <c r="F12" s="651">
        <v>29</v>
      </c>
      <c r="G12" s="654">
        <v>16</v>
      </c>
      <c r="H12" s="651">
        <v>19</v>
      </c>
      <c r="I12" s="651">
        <v>5</v>
      </c>
      <c r="J12" s="5">
        <v>7811</v>
      </c>
      <c r="K12" s="651">
        <v>10029</v>
      </c>
      <c r="L12" s="651">
        <v>20628</v>
      </c>
      <c r="M12" s="651">
        <v>10246</v>
      </c>
      <c r="N12" s="654">
        <v>6646</v>
      </c>
      <c r="O12" s="651">
        <v>5018</v>
      </c>
      <c r="P12" s="652">
        <v>1853</v>
      </c>
      <c r="Q12" s="5">
        <v>372599</v>
      </c>
      <c r="R12" s="651"/>
      <c r="S12" s="651">
        <v>432852</v>
      </c>
      <c r="T12" s="651">
        <v>353584</v>
      </c>
      <c r="U12" s="651">
        <v>359831</v>
      </c>
      <c r="V12" s="654">
        <v>94156</v>
      </c>
      <c r="X12" s="651">
        <v>82979</v>
      </c>
      <c r="Y12" s="651"/>
      <c r="Z12" s="652">
        <v>73552</v>
      </c>
      <c r="AA12" s="377"/>
      <c r="AB12" s="377"/>
      <c r="AC12" s="377"/>
      <c r="AD12" s="377"/>
      <c r="AE12" s="377"/>
      <c r="AF12" s="377"/>
      <c r="AG12" s="377"/>
      <c r="AH12" s="376"/>
      <c r="AI12" s="377"/>
      <c r="AJ12" s="377"/>
      <c r="AK12" s="377"/>
      <c r="AL12" s="377"/>
      <c r="AM12" s="377"/>
    </row>
    <row r="13" spans="2:263" s="67" customFormat="1" ht="24.9" customHeight="1" x14ac:dyDescent="0.25">
      <c r="B13" s="383" t="s">
        <v>31</v>
      </c>
      <c r="C13" s="651">
        <v>43</v>
      </c>
      <c r="D13" s="651">
        <v>22</v>
      </c>
      <c r="E13" s="651">
        <v>24</v>
      </c>
      <c r="F13" s="651">
        <v>12</v>
      </c>
      <c r="G13" s="654">
        <v>7</v>
      </c>
      <c r="H13" s="651">
        <v>6</v>
      </c>
      <c r="I13" s="654">
        <v>6</v>
      </c>
      <c r="J13" s="5">
        <v>16891</v>
      </c>
      <c r="K13" s="654">
        <v>46521</v>
      </c>
      <c r="L13" s="654">
        <v>40295</v>
      </c>
      <c r="M13" s="654">
        <v>4007</v>
      </c>
      <c r="N13" s="654">
        <v>3305</v>
      </c>
      <c r="O13" s="654">
        <v>4697</v>
      </c>
      <c r="P13" s="655">
        <v>4376</v>
      </c>
      <c r="Q13" s="8">
        <v>415787</v>
      </c>
      <c r="R13" s="654"/>
      <c r="S13" s="654">
        <v>529860</v>
      </c>
      <c r="T13" s="654">
        <v>449676</v>
      </c>
      <c r="U13" s="654">
        <v>494208</v>
      </c>
      <c r="V13" s="654">
        <v>83800</v>
      </c>
      <c r="X13" s="654">
        <v>105312</v>
      </c>
      <c r="Y13" s="654"/>
      <c r="Z13" s="652">
        <v>54152</v>
      </c>
      <c r="AA13" s="376"/>
      <c r="AB13" s="377"/>
      <c r="AC13" s="377"/>
      <c r="AD13" s="376"/>
      <c r="AE13" s="376"/>
      <c r="AF13" s="376"/>
      <c r="AG13" s="376"/>
      <c r="AH13" s="376"/>
      <c r="AI13" s="376"/>
      <c r="AJ13" s="377"/>
      <c r="AK13" s="377"/>
      <c r="AL13" s="377"/>
      <c r="AM13" s="377"/>
    </row>
    <row r="14" spans="2:263" s="67" customFormat="1" ht="24.9" customHeight="1" x14ac:dyDescent="0.25">
      <c r="B14" s="383" t="s">
        <v>32</v>
      </c>
      <c r="C14" s="651">
        <v>24</v>
      </c>
      <c r="D14" s="651">
        <v>32</v>
      </c>
      <c r="E14" s="651">
        <v>3</v>
      </c>
      <c r="F14" s="651">
        <v>11</v>
      </c>
      <c r="G14" s="651">
        <v>12</v>
      </c>
      <c r="H14" s="651">
        <v>2</v>
      </c>
      <c r="I14" s="651">
        <v>5</v>
      </c>
      <c r="J14" s="5">
        <v>34591</v>
      </c>
      <c r="K14" s="651">
        <v>9001</v>
      </c>
      <c r="L14" s="651">
        <v>224</v>
      </c>
      <c r="M14" s="651">
        <v>1250</v>
      </c>
      <c r="N14" s="651">
        <v>3652</v>
      </c>
      <c r="O14" s="651">
        <v>344</v>
      </c>
      <c r="P14" s="652">
        <v>2273</v>
      </c>
      <c r="Q14" s="5">
        <v>670633</v>
      </c>
      <c r="R14" s="651"/>
      <c r="S14" s="651">
        <v>212478</v>
      </c>
      <c r="T14" s="651">
        <v>34880</v>
      </c>
      <c r="U14" s="651">
        <v>104742</v>
      </c>
      <c r="V14" s="651">
        <v>88536</v>
      </c>
      <c r="X14" s="651">
        <v>38840</v>
      </c>
      <c r="Y14" s="651"/>
      <c r="Z14" s="652">
        <v>108720</v>
      </c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</row>
    <row r="15" spans="2:263" s="67" customFormat="1" ht="24.9" customHeight="1" x14ac:dyDescent="0.25">
      <c r="B15" s="383" t="s">
        <v>33</v>
      </c>
      <c r="C15" s="651">
        <v>43</v>
      </c>
      <c r="D15" s="651">
        <v>21</v>
      </c>
      <c r="E15" s="651">
        <v>13</v>
      </c>
      <c r="F15" s="651">
        <v>11</v>
      </c>
      <c r="G15" s="651">
        <v>23</v>
      </c>
      <c r="H15" s="654">
        <v>3</v>
      </c>
      <c r="I15" s="654">
        <v>6</v>
      </c>
      <c r="J15" s="8">
        <v>32715</v>
      </c>
      <c r="K15" s="651">
        <v>7383</v>
      </c>
      <c r="L15" s="651">
        <v>7113</v>
      </c>
      <c r="M15" s="651">
        <v>1716</v>
      </c>
      <c r="N15" s="651">
        <v>14641</v>
      </c>
      <c r="O15" s="654">
        <v>450</v>
      </c>
      <c r="P15" s="652">
        <v>4207</v>
      </c>
      <c r="Q15" s="8">
        <v>2414548</v>
      </c>
      <c r="R15" s="654"/>
      <c r="S15" s="651">
        <v>269204</v>
      </c>
      <c r="T15" s="651">
        <v>288265</v>
      </c>
      <c r="U15" s="651">
        <v>143590</v>
      </c>
      <c r="V15" s="651">
        <v>768704</v>
      </c>
      <c r="X15" s="654">
        <v>38384</v>
      </c>
      <c r="Y15" s="654"/>
      <c r="Z15" s="652">
        <v>461720</v>
      </c>
      <c r="AA15" s="377"/>
      <c r="AB15" s="377"/>
      <c r="AC15" s="377"/>
      <c r="AD15" s="376"/>
      <c r="AE15" s="377"/>
      <c r="AF15" s="377"/>
      <c r="AG15" s="377"/>
      <c r="AH15" s="377"/>
      <c r="AI15" s="376"/>
      <c r="AJ15" s="377"/>
      <c r="AK15" s="377"/>
      <c r="AL15" s="377"/>
      <c r="AM15" s="377"/>
    </row>
    <row r="16" spans="2:263" s="67" customFormat="1" ht="24.9" customHeight="1" x14ac:dyDescent="0.25">
      <c r="B16" s="383" t="s">
        <v>34</v>
      </c>
      <c r="C16" s="654">
        <v>93</v>
      </c>
      <c r="D16" s="654">
        <v>32</v>
      </c>
      <c r="E16" s="654">
        <v>16</v>
      </c>
      <c r="F16" s="654">
        <v>6</v>
      </c>
      <c r="G16" s="654">
        <v>32</v>
      </c>
      <c r="H16" s="651">
        <v>7</v>
      </c>
      <c r="I16" s="654">
        <v>5</v>
      </c>
      <c r="J16" s="5">
        <v>44236</v>
      </c>
      <c r="K16" s="654">
        <v>10836</v>
      </c>
      <c r="L16" s="654">
        <v>5288</v>
      </c>
      <c r="M16" s="654">
        <v>1056</v>
      </c>
      <c r="N16" s="654">
        <v>10085</v>
      </c>
      <c r="O16" s="654">
        <v>1502</v>
      </c>
      <c r="P16" s="655">
        <v>1655</v>
      </c>
      <c r="Q16" s="8">
        <v>2070365</v>
      </c>
      <c r="R16" s="654"/>
      <c r="S16" s="654">
        <v>422476</v>
      </c>
      <c r="T16" s="654">
        <v>99402</v>
      </c>
      <c r="U16" s="654">
        <v>109584</v>
      </c>
      <c r="V16" s="654">
        <v>254552</v>
      </c>
      <c r="X16" s="654">
        <v>42008</v>
      </c>
      <c r="Y16" s="654"/>
      <c r="Z16" s="652">
        <v>122026</v>
      </c>
      <c r="AA16" s="376"/>
      <c r="AB16" s="377"/>
      <c r="AC16" s="377"/>
      <c r="AD16" s="376"/>
      <c r="AE16" s="376"/>
      <c r="AF16" s="376"/>
      <c r="AG16" s="376"/>
      <c r="AH16" s="376"/>
      <c r="AI16" s="376"/>
      <c r="AJ16" s="377"/>
      <c r="AK16" s="377"/>
      <c r="AL16" s="377"/>
      <c r="AM16" s="377"/>
    </row>
    <row r="17" spans="2:39" s="67" customFormat="1" ht="24.9" customHeight="1" x14ac:dyDescent="0.25">
      <c r="B17" s="383" t="s">
        <v>35</v>
      </c>
      <c r="C17" s="654">
        <v>42</v>
      </c>
      <c r="D17" s="654">
        <v>25</v>
      </c>
      <c r="E17" s="651">
        <v>13</v>
      </c>
      <c r="F17" s="651">
        <v>6</v>
      </c>
      <c r="G17" s="654">
        <v>16</v>
      </c>
      <c r="H17" s="651">
        <v>8</v>
      </c>
      <c r="I17" s="654">
        <v>3</v>
      </c>
      <c r="J17" s="5">
        <v>12904</v>
      </c>
      <c r="K17" s="654">
        <v>16238</v>
      </c>
      <c r="L17" s="654">
        <v>6207</v>
      </c>
      <c r="M17" s="654">
        <v>1193</v>
      </c>
      <c r="N17" s="654">
        <v>3397</v>
      </c>
      <c r="O17" s="654">
        <v>1491</v>
      </c>
      <c r="P17" s="655">
        <v>1484</v>
      </c>
      <c r="Q17" s="8">
        <v>971815</v>
      </c>
      <c r="R17" s="654"/>
      <c r="S17" s="654">
        <v>843384</v>
      </c>
      <c r="T17" s="654">
        <v>136534</v>
      </c>
      <c r="U17" s="654">
        <v>166976</v>
      </c>
      <c r="V17" s="654">
        <v>165312</v>
      </c>
      <c r="X17" s="654">
        <v>19848</v>
      </c>
      <c r="Y17" s="654"/>
      <c r="Z17" s="652">
        <v>12624</v>
      </c>
      <c r="AA17" s="376"/>
      <c r="AB17" s="377"/>
      <c r="AC17" s="377"/>
      <c r="AD17" s="376"/>
      <c r="AE17" s="376"/>
      <c r="AF17" s="376"/>
      <c r="AG17" s="376"/>
      <c r="AH17" s="376"/>
      <c r="AI17" s="376"/>
      <c r="AJ17" s="377"/>
      <c r="AK17" s="377"/>
      <c r="AL17" s="377"/>
      <c r="AM17" s="377"/>
    </row>
    <row r="18" spans="2:39" s="67" customFormat="1" ht="24.9" customHeight="1" thickBot="1" x14ac:dyDescent="0.3">
      <c r="B18" s="383" t="s">
        <v>36</v>
      </c>
      <c r="C18" s="654">
        <v>21</v>
      </c>
      <c r="D18" s="654">
        <v>7</v>
      </c>
      <c r="E18" s="651">
        <v>16</v>
      </c>
      <c r="F18" s="654">
        <v>11</v>
      </c>
      <c r="G18" s="651">
        <v>18</v>
      </c>
      <c r="H18" s="654">
        <v>6</v>
      </c>
      <c r="I18" s="654">
        <v>3</v>
      </c>
      <c r="J18" s="8">
        <v>3372</v>
      </c>
      <c r="K18" s="654">
        <v>1132</v>
      </c>
      <c r="L18" s="654">
        <v>6355</v>
      </c>
      <c r="M18" s="654">
        <v>2023</v>
      </c>
      <c r="N18" s="654">
        <v>6758</v>
      </c>
      <c r="O18" s="654">
        <v>1106</v>
      </c>
      <c r="P18" s="655">
        <v>464</v>
      </c>
      <c r="Q18" s="8">
        <v>145968</v>
      </c>
      <c r="R18" s="654"/>
      <c r="S18" s="654">
        <v>107235</v>
      </c>
      <c r="T18" s="654">
        <v>184042</v>
      </c>
      <c r="U18" s="654">
        <v>40754</v>
      </c>
      <c r="V18" s="654">
        <v>186328</v>
      </c>
      <c r="X18" s="654">
        <v>94440</v>
      </c>
      <c r="Y18" s="654"/>
      <c r="Z18" s="652">
        <v>5632</v>
      </c>
      <c r="AA18" s="376"/>
      <c r="AB18" s="377"/>
      <c r="AC18" s="377"/>
      <c r="AD18" s="376"/>
      <c r="AE18" s="376"/>
      <c r="AF18" s="376"/>
      <c r="AG18" s="376"/>
      <c r="AH18" s="376"/>
      <c r="AI18" s="376"/>
      <c r="AJ18" s="377"/>
      <c r="AK18" s="377"/>
      <c r="AL18" s="377"/>
      <c r="AM18" s="377"/>
    </row>
    <row r="19" spans="2:39" s="727" customFormat="1" ht="24.9" customHeight="1" thickBot="1" x14ac:dyDescent="0.3">
      <c r="B19" s="384" t="s">
        <v>6</v>
      </c>
      <c r="C19" s="646">
        <f t="shared" ref="C19:X19" si="0">SUM(C7:C18)</f>
        <v>613</v>
      </c>
      <c r="D19" s="646">
        <f t="shared" si="0"/>
        <v>315</v>
      </c>
      <c r="E19" s="646">
        <f t="shared" si="0"/>
        <v>219</v>
      </c>
      <c r="F19" s="646">
        <f t="shared" si="0"/>
        <v>151</v>
      </c>
      <c r="G19" s="646">
        <f t="shared" si="0"/>
        <v>168</v>
      </c>
      <c r="H19" s="646">
        <f t="shared" si="0"/>
        <v>102</v>
      </c>
      <c r="I19" s="646">
        <f t="shared" si="0"/>
        <v>77</v>
      </c>
      <c r="J19" s="645">
        <f t="shared" si="0"/>
        <v>258234</v>
      </c>
      <c r="K19" s="646">
        <f t="shared" si="0"/>
        <v>180728</v>
      </c>
      <c r="L19" s="646">
        <f t="shared" si="0"/>
        <v>114656</v>
      </c>
      <c r="M19" s="646">
        <f t="shared" si="0"/>
        <v>41474</v>
      </c>
      <c r="N19" s="646">
        <f t="shared" si="0"/>
        <v>62940</v>
      </c>
      <c r="O19" s="646">
        <f t="shared" si="0"/>
        <v>28182</v>
      </c>
      <c r="P19" s="647">
        <f t="shared" si="0"/>
        <v>36242</v>
      </c>
      <c r="Q19" s="645">
        <f t="shared" si="0"/>
        <v>15067880</v>
      </c>
      <c r="R19" s="646"/>
      <c r="S19" s="646">
        <f t="shared" si="0"/>
        <v>8880886</v>
      </c>
      <c r="T19" s="646">
        <f t="shared" si="0"/>
        <v>2319379</v>
      </c>
      <c r="U19" s="646">
        <f t="shared" si="0"/>
        <v>2167764</v>
      </c>
      <c r="V19" s="646">
        <f>SUM(V7:V18)</f>
        <v>1936647</v>
      </c>
      <c r="W19" s="728"/>
      <c r="X19" s="646">
        <f t="shared" si="0"/>
        <v>1048753</v>
      </c>
      <c r="Y19" s="646"/>
      <c r="Z19" s="647">
        <f>SUM(Z7:Z18)</f>
        <v>1399886</v>
      </c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</row>
    <row r="20" spans="2:39" s="374" customFormat="1" ht="24.75" customHeight="1" thickBot="1" x14ac:dyDescent="0.3">
      <c r="B20" s="731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</row>
    <row r="21" spans="2:39" s="727" customFormat="1" ht="24.9" customHeight="1" thickBot="1" x14ac:dyDescent="0.3">
      <c r="B21" s="1033" t="s">
        <v>24</v>
      </c>
      <c r="C21" s="1041" t="s">
        <v>2</v>
      </c>
      <c r="D21" s="1041"/>
      <c r="E21" s="1041"/>
      <c r="F21" s="1041"/>
      <c r="G21" s="1041"/>
      <c r="H21" s="1041"/>
      <c r="I21" s="1041"/>
      <c r="J21" s="1040" t="s">
        <v>15</v>
      </c>
      <c r="K21" s="1041"/>
      <c r="L21" s="1041"/>
      <c r="M21" s="1041"/>
      <c r="N21" s="1041"/>
      <c r="O21" s="1041"/>
      <c r="P21" s="1042"/>
      <c r="Q21" s="1041" t="s">
        <v>64</v>
      </c>
      <c r="R21" s="1041"/>
      <c r="S21" s="1041"/>
      <c r="T21" s="1041"/>
      <c r="U21" s="1041"/>
      <c r="V21" s="1041"/>
      <c r="W21" s="1041"/>
      <c r="X21" s="1041"/>
      <c r="Y21" s="1041"/>
      <c r="Z21" s="1042"/>
      <c r="AA21" s="726"/>
      <c r="AB21" s="726"/>
      <c r="AC21" s="726"/>
      <c r="AD21" s="1038"/>
      <c r="AE21" s="1038"/>
      <c r="AF21" s="1038"/>
      <c r="AG21" s="1038"/>
      <c r="AH21" s="1038"/>
      <c r="AI21" s="1038"/>
      <c r="AJ21" s="1038"/>
      <c r="AK21" s="1038"/>
      <c r="AL21" s="1038"/>
      <c r="AM21" s="1038"/>
    </row>
    <row r="22" spans="2:39" s="727" customFormat="1" ht="24.9" customHeight="1" thickBot="1" x14ac:dyDescent="0.3">
      <c r="B22" s="1034"/>
      <c r="C22" s="733">
        <v>1997</v>
      </c>
      <c r="D22" s="649">
        <v>1998</v>
      </c>
      <c r="E22" s="649">
        <v>1999</v>
      </c>
      <c r="F22" s="649">
        <v>2000</v>
      </c>
      <c r="G22" s="649">
        <v>2001</v>
      </c>
      <c r="H22" s="649">
        <v>2002</v>
      </c>
      <c r="I22" s="649">
        <v>2003</v>
      </c>
      <c r="J22" s="733">
        <v>1997</v>
      </c>
      <c r="K22" s="649">
        <v>1998</v>
      </c>
      <c r="L22" s="649">
        <v>1999</v>
      </c>
      <c r="M22" s="649">
        <v>2000</v>
      </c>
      <c r="N22" s="649">
        <v>2001</v>
      </c>
      <c r="O22" s="649">
        <v>2002</v>
      </c>
      <c r="P22" s="650">
        <v>2003</v>
      </c>
      <c r="Q22" s="649">
        <v>1997</v>
      </c>
      <c r="R22" s="649"/>
      <c r="S22" s="649">
        <v>1998</v>
      </c>
      <c r="T22" s="649">
        <v>1999</v>
      </c>
      <c r="U22" s="649">
        <v>2000</v>
      </c>
      <c r="V22" s="649">
        <v>2001</v>
      </c>
      <c r="W22" s="728"/>
      <c r="X22" s="649">
        <v>2002</v>
      </c>
      <c r="Y22" s="649"/>
      <c r="Z22" s="650">
        <v>2003</v>
      </c>
      <c r="AA22" s="734"/>
      <c r="AB22" s="734"/>
      <c r="AC22" s="734"/>
      <c r="AD22" s="729"/>
      <c r="AE22" s="729"/>
      <c r="AF22" s="729"/>
      <c r="AG22" s="729"/>
      <c r="AH22" s="729"/>
      <c r="AI22" s="729"/>
      <c r="AJ22" s="729"/>
      <c r="AK22" s="729"/>
      <c r="AL22" s="729"/>
      <c r="AM22" s="729"/>
    </row>
    <row r="23" spans="2:39" s="67" customFormat="1" ht="24.9" customHeight="1" x14ac:dyDescent="0.25">
      <c r="B23" s="383" t="s">
        <v>25</v>
      </c>
      <c r="C23" s="654">
        <v>5</v>
      </c>
      <c r="D23" s="651">
        <v>3</v>
      </c>
      <c r="E23" s="651">
        <v>6</v>
      </c>
      <c r="F23" s="651">
        <v>3</v>
      </c>
      <c r="G23" s="651">
        <v>3</v>
      </c>
      <c r="H23" s="475">
        <v>13</v>
      </c>
      <c r="I23" s="651">
        <v>5</v>
      </c>
      <c r="J23" s="8">
        <v>474</v>
      </c>
      <c r="K23" s="651">
        <v>204</v>
      </c>
      <c r="L23" s="651">
        <v>888</v>
      </c>
      <c r="M23" s="651">
        <v>471</v>
      </c>
      <c r="N23" s="651">
        <v>684</v>
      </c>
      <c r="O23" s="475">
        <v>1517</v>
      </c>
      <c r="P23" s="652">
        <v>16830</v>
      </c>
      <c r="Q23" s="651">
        <v>5782</v>
      </c>
      <c r="R23" s="651"/>
      <c r="S23" s="651">
        <v>1632</v>
      </c>
      <c r="T23" s="651">
        <v>16485</v>
      </c>
      <c r="U23" s="651">
        <v>9912</v>
      </c>
      <c r="V23" s="651">
        <v>30792</v>
      </c>
      <c r="X23" s="475">
        <v>51840</v>
      </c>
      <c r="Y23" s="475"/>
      <c r="Z23" s="652">
        <v>445824</v>
      </c>
      <c r="AA23" s="377"/>
      <c r="AB23" s="377"/>
      <c r="AC23" s="377"/>
      <c r="AD23" s="376"/>
      <c r="AE23" s="377"/>
      <c r="AF23" s="377"/>
      <c r="AG23" s="376"/>
      <c r="AH23" s="377"/>
      <c r="AI23" s="376"/>
      <c r="AJ23" s="377"/>
      <c r="AK23" s="377"/>
      <c r="AL23" s="377"/>
      <c r="AM23" s="377"/>
    </row>
    <row r="24" spans="2:39" s="67" customFormat="1" ht="24.9" customHeight="1" x14ac:dyDescent="0.25">
      <c r="B24" s="383" t="s">
        <v>26</v>
      </c>
      <c r="C24" s="651">
        <v>9</v>
      </c>
      <c r="D24" s="651">
        <v>3</v>
      </c>
      <c r="E24" s="651">
        <v>12</v>
      </c>
      <c r="F24" s="651">
        <v>4</v>
      </c>
      <c r="G24" s="651">
        <v>1</v>
      </c>
      <c r="H24" s="475">
        <v>1</v>
      </c>
      <c r="I24" s="651">
        <v>7</v>
      </c>
      <c r="J24" s="5">
        <v>1958</v>
      </c>
      <c r="K24" s="651">
        <v>721</v>
      </c>
      <c r="L24" s="651">
        <v>6706</v>
      </c>
      <c r="M24" s="651">
        <v>931</v>
      </c>
      <c r="N24" s="651">
        <v>80</v>
      </c>
      <c r="O24" s="475">
        <v>300</v>
      </c>
      <c r="P24" s="652">
        <v>498</v>
      </c>
      <c r="Q24" s="651">
        <v>21772</v>
      </c>
      <c r="R24" s="651"/>
      <c r="S24" s="651">
        <v>14944</v>
      </c>
      <c r="T24" s="651">
        <v>56352</v>
      </c>
      <c r="U24" s="651">
        <v>12008</v>
      </c>
      <c r="V24" s="654">
        <v>640</v>
      </c>
      <c r="X24" s="475">
        <v>18976</v>
      </c>
      <c r="Y24" s="475"/>
      <c r="Z24" s="655">
        <v>17006</v>
      </c>
      <c r="AA24" s="377"/>
      <c r="AB24" s="377"/>
      <c r="AC24" s="377"/>
      <c r="AD24" s="376"/>
      <c r="AE24" s="377"/>
      <c r="AF24" s="376"/>
      <c r="AG24" s="376"/>
      <c r="AH24" s="376"/>
      <c r="AI24" s="376"/>
      <c r="AJ24" s="377"/>
      <c r="AK24" s="377"/>
      <c r="AL24" s="377"/>
      <c r="AM24" s="377"/>
    </row>
    <row r="25" spans="2:39" s="67" customFormat="1" ht="24.9" customHeight="1" x14ac:dyDescent="0.25">
      <c r="B25" s="383" t="s">
        <v>27</v>
      </c>
      <c r="C25" s="651">
        <v>7</v>
      </c>
      <c r="D25" s="651">
        <v>4</v>
      </c>
      <c r="E25" s="651">
        <v>2</v>
      </c>
      <c r="F25" s="651">
        <v>7</v>
      </c>
      <c r="G25" s="651">
        <v>4</v>
      </c>
      <c r="H25" s="475">
        <v>4</v>
      </c>
      <c r="I25" s="651">
        <v>2</v>
      </c>
      <c r="J25" s="5">
        <v>962</v>
      </c>
      <c r="K25" s="651">
        <v>1020</v>
      </c>
      <c r="L25" s="651">
        <v>201</v>
      </c>
      <c r="M25" s="651">
        <v>1230</v>
      </c>
      <c r="N25" s="651">
        <v>1451</v>
      </c>
      <c r="O25" s="475">
        <v>5332</v>
      </c>
      <c r="P25" s="652">
        <v>64</v>
      </c>
      <c r="Q25" s="651">
        <v>5878</v>
      </c>
      <c r="R25" s="651"/>
      <c r="S25" s="651">
        <v>19688</v>
      </c>
      <c r="T25" s="651">
        <v>1608</v>
      </c>
      <c r="U25" s="651">
        <v>13340</v>
      </c>
      <c r="V25" s="651">
        <v>209712</v>
      </c>
      <c r="X25" s="475">
        <v>114832</v>
      </c>
      <c r="Y25" s="475"/>
      <c r="Z25" s="652">
        <v>7264</v>
      </c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</row>
    <row r="26" spans="2:39" s="67" customFormat="1" ht="24.9" customHeight="1" x14ac:dyDescent="0.25">
      <c r="B26" s="383" t="s">
        <v>28</v>
      </c>
      <c r="C26" s="651">
        <v>10</v>
      </c>
      <c r="D26" s="651">
        <v>3</v>
      </c>
      <c r="E26" s="651">
        <v>6</v>
      </c>
      <c r="F26" s="654" t="s">
        <v>8</v>
      </c>
      <c r="G26" s="651">
        <v>3</v>
      </c>
      <c r="H26" s="475">
        <v>4</v>
      </c>
      <c r="I26" s="651">
        <v>4</v>
      </c>
      <c r="J26" s="5">
        <v>1038</v>
      </c>
      <c r="K26" s="651">
        <v>562</v>
      </c>
      <c r="L26" s="651">
        <v>36712</v>
      </c>
      <c r="M26" s="651" t="s">
        <v>8</v>
      </c>
      <c r="N26" s="651">
        <v>197</v>
      </c>
      <c r="O26" s="475">
        <v>592</v>
      </c>
      <c r="P26" s="652">
        <v>2477</v>
      </c>
      <c r="Q26" s="651">
        <v>23184</v>
      </c>
      <c r="R26" s="651"/>
      <c r="S26" s="651">
        <v>27936</v>
      </c>
      <c r="T26" s="651">
        <v>302872</v>
      </c>
      <c r="U26" s="654" t="s">
        <v>8</v>
      </c>
      <c r="V26" s="651">
        <v>1376</v>
      </c>
      <c r="X26" s="475">
        <v>9208</v>
      </c>
      <c r="Y26" s="475"/>
      <c r="Z26" s="652">
        <v>39186</v>
      </c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</row>
    <row r="27" spans="2:39" s="67" customFormat="1" ht="24.9" customHeight="1" x14ac:dyDescent="0.25">
      <c r="B27" s="383" t="s">
        <v>29</v>
      </c>
      <c r="C27" s="654">
        <v>4</v>
      </c>
      <c r="D27" s="651">
        <v>6</v>
      </c>
      <c r="E27" s="651">
        <v>5</v>
      </c>
      <c r="F27" s="651">
        <v>5</v>
      </c>
      <c r="G27" s="651">
        <v>4</v>
      </c>
      <c r="H27" s="475">
        <v>10</v>
      </c>
      <c r="I27" s="651">
        <v>5</v>
      </c>
      <c r="J27" s="8">
        <v>884</v>
      </c>
      <c r="K27" s="651">
        <v>1206</v>
      </c>
      <c r="L27" s="651">
        <v>646</v>
      </c>
      <c r="M27" s="651">
        <v>521</v>
      </c>
      <c r="N27" s="651">
        <v>1084</v>
      </c>
      <c r="O27" s="475">
        <v>3720</v>
      </c>
      <c r="P27" s="652">
        <v>335</v>
      </c>
      <c r="Q27" s="651">
        <v>16752</v>
      </c>
      <c r="R27" s="651"/>
      <c r="S27" s="651">
        <v>6660</v>
      </c>
      <c r="T27" s="651">
        <v>8376</v>
      </c>
      <c r="U27" s="651">
        <v>9400</v>
      </c>
      <c r="V27" s="654">
        <v>26704</v>
      </c>
      <c r="X27" s="475">
        <v>127320</v>
      </c>
      <c r="Y27" s="475"/>
      <c r="Z27" s="655">
        <v>5584</v>
      </c>
      <c r="AA27" s="377"/>
      <c r="AB27" s="377"/>
      <c r="AC27" s="377"/>
      <c r="AD27" s="376"/>
      <c r="AE27" s="376"/>
      <c r="AF27" s="376"/>
      <c r="AG27" s="376"/>
      <c r="AH27" s="376"/>
      <c r="AI27" s="376"/>
      <c r="AJ27" s="377"/>
      <c r="AK27" s="377"/>
      <c r="AL27" s="377"/>
      <c r="AM27" s="377"/>
    </row>
    <row r="28" spans="2:39" s="67" customFormat="1" ht="24.9" customHeight="1" x14ac:dyDescent="0.25">
      <c r="B28" s="383" t="s">
        <v>30</v>
      </c>
      <c r="C28" s="651">
        <v>4</v>
      </c>
      <c r="D28" s="651">
        <v>4</v>
      </c>
      <c r="E28" s="654">
        <v>5</v>
      </c>
      <c r="F28" s="654">
        <v>1</v>
      </c>
      <c r="G28" s="651">
        <v>5</v>
      </c>
      <c r="H28" s="475">
        <v>3</v>
      </c>
      <c r="I28" s="651">
        <v>3</v>
      </c>
      <c r="J28" s="5">
        <v>1022</v>
      </c>
      <c r="K28" s="651">
        <v>445</v>
      </c>
      <c r="L28" s="651">
        <v>563</v>
      </c>
      <c r="M28" s="651">
        <v>280</v>
      </c>
      <c r="N28" s="651">
        <v>982</v>
      </c>
      <c r="O28" s="475">
        <v>2599</v>
      </c>
      <c r="P28" s="652">
        <v>331</v>
      </c>
      <c r="Q28" s="651">
        <v>7218</v>
      </c>
      <c r="R28" s="651"/>
      <c r="S28" s="651">
        <v>5448</v>
      </c>
      <c r="T28" s="651">
        <v>7288</v>
      </c>
      <c r="U28" s="651">
        <v>7232</v>
      </c>
      <c r="V28" s="651">
        <v>42848</v>
      </c>
      <c r="X28" s="475">
        <v>37152</v>
      </c>
      <c r="Y28" s="475"/>
      <c r="Z28" s="655">
        <v>2648</v>
      </c>
      <c r="AA28" s="377"/>
      <c r="AB28" s="377"/>
      <c r="AC28" s="377"/>
      <c r="AD28" s="377"/>
      <c r="AE28" s="377"/>
      <c r="AF28" s="377"/>
      <c r="AG28" s="377"/>
      <c r="AH28" s="376"/>
      <c r="AI28" s="377"/>
      <c r="AJ28" s="377"/>
      <c r="AK28" s="377"/>
      <c r="AL28" s="377"/>
      <c r="AM28" s="377"/>
    </row>
    <row r="29" spans="2:39" s="67" customFormat="1" ht="24.9" customHeight="1" x14ac:dyDescent="0.25">
      <c r="B29" s="383" t="s">
        <v>31</v>
      </c>
      <c r="C29" s="654">
        <v>6</v>
      </c>
      <c r="D29" s="651">
        <v>8</v>
      </c>
      <c r="E29" s="654">
        <v>12</v>
      </c>
      <c r="F29" s="654">
        <v>1</v>
      </c>
      <c r="G29" s="651">
        <v>5</v>
      </c>
      <c r="H29" s="475">
        <v>2</v>
      </c>
      <c r="I29" s="651">
        <v>3</v>
      </c>
      <c r="J29" s="8">
        <v>6472</v>
      </c>
      <c r="K29" s="651">
        <v>959</v>
      </c>
      <c r="L29" s="651">
        <v>1121</v>
      </c>
      <c r="M29" s="651">
        <v>119</v>
      </c>
      <c r="N29" s="651">
        <v>1138</v>
      </c>
      <c r="O29" s="475">
        <v>957</v>
      </c>
      <c r="P29" s="652">
        <v>515</v>
      </c>
      <c r="Q29" s="651">
        <v>63768</v>
      </c>
      <c r="R29" s="651"/>
      <c r="S29" s="651">
        <v>19968</v>
      </c>
      <c r="T29" s="651">
        <v>34023</v>
      </c>
      <c r="U29" s="651">
        <v>952</v>
      </c>
      <c r="V29" s="654">
        <v>15234</v>
      </c>
      <c r="X29" s="475">
        <v>50400</v>
      </c>
      <c r="Y29" s="475"/>
      <c r="Z29" s="655">
        <v>14008</v>
      </c>
      <c r="AA29" s="377"/>
      <c r="AB29" s="377"/>
      <c r="AC29" s="377"/>
      <c r="AD29" s="376"/>
      <c r="AE29" s="376"/>
      <c r="AF29" s="376"/>
      <c r="AG29" s="376"/>
      <c r="AH29" s="376"/>
      <c r="AI29" s="376"/>
      <c r="AJ29" s="377"/>
      <c r="AK29" s="377"/>
      <c r="AL29" s="377"/>
      <c r="AM29" s="377"/>
    </row>
    <row r="30" spans="2:39" s="67" customFormat="1" ht="24.9" customHeight="1" x14ac:dyDescent="0.25">
      <c r="B30" s="383" t="s">
        <v>32</v>
      </c>
      <c r="C30" s="651">
        <v>4</v>
      </c>
      <c r="D30" s="651">
        <v>3</v>
      </c>
      <c r="E30" s="651">
        <v>12</v>
      </c>
      <c r="F30" s="654" t="s">
        <v>8</v>
      </c>
      <c r="G30" s="651">
        <v>5</v>
      </c>
      <c r="H30" s="475">
        <v>3</v>
      </c>
      <c r="I30" s="651">
        <v>11</v>
      </c>
      <c r="J30" s="5">
        <v>374</v>
      </c>
      <c r="K30" s="651">
        <v>464</v>
      </c>
      <c r="L30" s="651">
        <v>2413</v>
      </c>
      <c r="M30" s="651" t="s">
        <v>8</v>
      </c>
      <c r="N30" s="651">
        <v>1863</v>
      </c>
      <c r="O30" s="475">
        <v>724</v>
      </c>
      <c r="P30" s="652">
        <v>2936</v>
      </c>
      <c r="Q30" s="651">
        <v>12000</v>
      </c>
      <c r="R30" s="651"/>
      <c r="S30" s="651">
        <v>37944</v>
      </c>
      <c r="T30" s="651">
        <v>123208</v>
      </c>
      <c r="U30" s="654" t="s">
        <v>8</v>
      </c>
      <c r="V30" s="651">
        <v>45392</v>
      </c>
      <c r="X30" s="475">
        <v>169424</v>
      </c>
      <c r="Y30" s="475"/>
      <c r="Z30" s="652">
        <v>50544</v>
      </c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</row>
    <row r="31" spans="2:39" s="67" customFormat="1" ht="24.9" customHeight="1" x14ac:dyDescent="0.25">
      <c r="B31" s="383" t="s">
        <v>33</v>
      </c>
      <c r="C31" s="654">
        <v>6</v>
      </c>
      <c r="D31" s="651">
        <v>10</v>
      </c>
      <c r="E31" s="651">
        <v>2</v>
      </c>
      <c r="F31" s="654" t="s">
        <v>8</v>
      </c>
      <c r="G31" s="651">
        <v>2</v>
      </c>
      <c r="H31" s="475">
        <v>9</v>
      </c>
      <c r="I31" s="651">
        <v>7</v>
      </c>
      <c r="J31" s="5">
        <v>545</v>
      </c>
      <c r="K31" s="651">
        <v>9592</v>
      </c>
      <c r="L31" s="651">
        <v>157</v>
      </c>
      <c r="M31" s="651" t="s">
        <v>8</v>
      </c>
      <c r="N31" s="651">
        <v>304</v>
      </c>
      <c r="O31" s="475">
        <v>1776</v>
      </c>
      <c r="P31" s="652">
        <v>9922</v>
      </c>
      <c r="Q31" s="651">
        <v>11698</v>
      </c>
      <c r="R31" s="651"/>
      <c r="S31" s="651">
        <v>100772</v>
      </c>
      <c r="T31" s="651">
        <v>123932</v>
      </c>
      <c r="U31" s="654" t="s">
        <v>8</v>
      </c>
      <c r="V31" s="651">
        <v>7600</v>
      </c>
      <c r="X31" s="475">
        <v>139920</v>
      </c>
      <c r="Y31" s="475"/>
      <c r="Z31" s="652">
        <v>250812</v>
      </c>
      <c r="AA31" s="377"/>
      <c r="AB31" s="377"/>
      <c r="AC31" s="377"/>
      <c r="AD31" s="376"/>
      <c r="AE31" s="377"/>
      <c r="AF31" s="377"/>
      <c r="AG31" s="377"/>
      <c r="AH31" s="377"/>
      <c r="AI31" s="376"/>
      <c r="AJ31" s="377"/>
      <c r="AK31" s="377"/>
      <c r="AL31" s="377"/>
      <c r="AM31" s="377"/>
    </row>
    <row r="32" spans="2:39" s="67" customFormat="1" ht="24.9" customHeight="1" x14ac:dyDescent="0.25">
      <c r="B32" s="383" t="s">
        <v>34</v>
      </c>
      <c r="C32" s="654">
        <v>5</v>
      </c>
      <c r="D32" s="651">
        <v>4</v>
      </c>
      <c r="E32" s="654">
        <v>2</v>
      </c>
      <c r="F32" s="654">
        <v>3</v>
      </c>
      <c r="G32" s="651">
        <v>2</v>
      </c>
      <c r="H32" s="475">
        <v>8</v>
      </c>
      <c r="I32" s="651">
        <v>4</v>
      </c>
      <c r="J32" s="8">
        <v>5021</v>
      </c>
      <c r="K32" s="651">
        <v>259</v>
      </c>
      <c r="L32" s="651">
        <v>127</v>
      </c>
      <c r="M32" s="651">
        <v>283</v>
      </c>
      <c r="N32" s="651">
        <v>218</v>
      </c>
      <c r="O32" s="475">
        <v>2374</v>
      </c>
      <c r="P32" s="652">
        <v>458</v>
      </c>
      <c r="Q32" s="651">
        <v>121040</v>
      </c>
      <c r="R32" s="651"/>
      <c r="S32" s="651">
        <v>6672</v>
      </c>
      <c r="T32" s="651">
        <v>1016</v>
      </c>
      <c r="U32" s="651">
        <v>2720</v>
      </c>
      <c r="V32" s="654">
        <v>9016</v>
      </c>
      <c r="X32" s="475">
        <v>97552</v>
      </c>
      <c r="Y32" s="475"/>
      <c r="Z32" s="655">
        <v>8656</v>
      </c>
      <c r="AA32" s="377"/>
      <c r="AB32" s="377"/>
      <c r="AC32" s="377"/>
      <c r="AD32" s="376"/>
      <c r="AE32" s="376"/>
      <c r="AF32" s="376"/>
      <c r="AG32" s="376"/>
      <c r="AH32" s="376"/>
      <c r="AI32" s="376"/>
      <c r="AJ32" s="377"/>
      <c r="AK32" s="377"/>
      <c r="AL32" s="377"/>
      <c r="AM32" s="377"/>
    </row>
    <row r="33" spans="2:263" s="67" customFormat="1" ht="24.9" customHeight="1" x14ac:dyDescent="0.25">
      <c r="B33" s="383" t="s">
        <v>35</v>
      </c>
      <c r="C33" s="654">
        <v>3</v>
      </c>
      <c r="D33" s="651">
        <v>4</v>
      </c>
      <c r="E33" s="654">
        <v>4</v>
      </c>
      <c r="F33" s="654">
        <v>10</v>
      </c>
      <c r="G33" s="651">
        <v>4</v>
      </c>
      <c r="H33" s="475">
        <v>3</v>
      </c>
      <c r="I33" s="651">
        <v>6</v>
      </c>
      <c r="J33" s="8">
        <v>293</v>
      </c>
      <c r="K33" s="651">
        <v>781</v>
      </c>
      <c r="L33" s="651">
        <v>471</v>
      </c>
      <c r="M33" s="651">
        <v>1171</v>
      </c>
      <c r="N33" s="651">
        <v>2934</v>
      </c>
      <c r="O33" s="475">
        <v>1115</v>
      </c>
      <c r="P33" s="652">
        <v>1365</v>
      </c>
      <c r="Q33" s="651">
        <v>24080</v>
      </c>
      <c r="R33" s="651"/>
      <c r="S33" s="651">
        <v>62552</v>
      </c>
      <c r="T33" s="651">
        <v>2980</v>
      </c>
      <c r="U33" s="651">
        <v>95704</v>
      </c>
      <c r="V33" s="654">
        <v>98696</v>
      </c>
      <c r="X33" s="475">
        <v>37112</v>
      </c>
      <c r="Y33" s="475"/>
      <c r="Z33" s="655">
        <v>25248</v>
      </c>
      <c r="AA33" s="377"/>
      <c r="AB33" s="377"/>
      <c r="AC33" s="377"/>
      <c r="AD33" s="376"/>
      <c r="AE33" s="376"/>
      <c r="AF33" s="376"/>
      <c r="AG33" s="376"/>
      <c r="AH33" s="376"/>
      <c r="AI33" s="376"/>
      <c r="AJ33" s="377"/>
      <c r="AK33" s="377"/>
      <c r="AL33" s="377"/>
      <c r="AM33" s="377"/>
    </row>
    <row r="34" spans="2:263" s="67" customFormat="1" ht="24.9" customHeight="1" thickBot="1" x14ac:dyDescent="0.3">
      <c r="B34" s="383" t="s">
        <v>36</v>
      </c>
      <c r="C34" s="654">
        <v>3</v>
      </c>
      <c r="D34" s="651">
        <v>6</v>
      </c>
      <c r="E34" s="651">
        <v>3</v>
      </c>
      <c r="F34" s="651">
        <v>3</v>
      </c>
      <c r="G34" s="651">
        <v>2</v>
      </c>
      <c r="H34" s="475">
        <v>4</v>
      </c>
      <c r="I34" s="651">
        <v>11</v>
      </c>
      <c r="J34" s="8">
        <v>153</v>
      </c>
      <c r="K34" s="651">
        <v>1120</v>
      </c>
      <c r="L34" s="651">
        <v>2075</v>
      </c>
      <c r="M34" s="651">
        <v>274</v>
      </c>
      <c r="N34" s="651">
        <v>115</v>
      </c>
      <c r="O34" s="475">
        <v>1919</v>
      </c>
      <c r="P34" s="652">
        <v>1592</v>
      </c>
      <c r="Q34" s="651">
        <v>6242</v>
      </c>
      <c r="R34" s="651"/>
      <c r="S34" s="651">
        <v>18952</v>
      </c>
      <c r="T34" s="651">
        <v>46120</v>
      </c>
      <c r="U34" s="651">
        <v>30423</v>
      </c>
      <c r="V34" s="654">
        <v>920</v>
      </c>
      <c r="X34" s="475">
        <v>58912</v>
      </c>
      <c r="Y34" s="475"/>
      <c r="Z34" s="655">
        <v>14582</v>
      </c>
      <c r="AA34" s="377"/>
      <c r="AB34" s="377"/>
      <c r="AC34" s="377"/>
      <c r="AD34" s="376"/>
      <c r="AE34" s="376"/>
      <c r="AF34" s="376"/>
      <c r="AG34" s="376"/>
      <c r="AH34" s="376"/>
      <c r="AI34" s="376"/>
      <c r="AJ34" s="377"/>
      <c r="AK34" s="377"/>
      <c r="AL34" s="377"/>
      <c r="AM34" s="377"/>
    </row>
    <row r="35" spans="2:263" s="727" customFormat="1" ht="24.9" customHeight="1" thickBot="1" x14ac:dyDescent="0.3">
      <c r="B35" s="384" t="s">
        <v>6</v>
      </c>
      <c r="C35" s="646">
        <f t="shared" ref="C35:Q35" si="1">SUM(C23:C34)</f>
        <v>66</v>
      </c>
      <c r="D35" s="646">
        <f t="shared" si="1"/>
        <v>58</v>
      </c>
      <c r="E35" s="646">
        <f t="shared" si="1"/>
        <v>71</v>
      </c>
      <c r="F35" s="646">
        <f t="shared" si="1"/>
        <v>37</v>
      </c>
      <c r="G35" s="646">
        <f t="shared" si="1"/>
        <v>40</v>
      </c>
      <c r="H35" s="646">
        <f t="shared" si="1"/>
        <v>64</v>
      </c>
      <c r="I35" s="646">
        <f t="shared" si="1"/>
        <v>68</v>
      </c>
      <c r="J35" s="645">
        <f t="shared" si="1"/>
        <v>19196</v>
      </c>
      <c r="K35" s="646">
        <f t="shared" si="1"/>
        <v>17333</v>
      </c>
      <c r="L35" s="646">
        <f t="shared" si="1"/>
        <v>52080</v>
      </c>
      <c r="M35" s="646">
        <f t="shared" si="1"/>
        <v>5280</v>
      </c>
      <c r="N35" s="646">
        <f t="shared" si="1"/>
        <v>11050</v>
      </c>
      <c r="O35" s="646">
        <f t="shared" si="1"/>
        <v>22925</v>
      </c>
      <c r="P35" s="647">
        <f t="shared" si="1"/>
        <v>37323</v>
      </c>
      <c r="Q35" s="646">
        <f t="shared" si="1"/>
        <v>319414</v>
      </c>
      <c r="R35" s="646"/>
      <c r="S35" s="646">
        <f>SUM(S23:S34)</f>
        <v>323168</v>
      </c>
      <c r="T35" s="646">
        <f>SUM(T23:T34)</f>
        <v>724260</v>
      </c>
      <c r="U35" s="646">
        <f>SUM(U23:U34)</f>
        <v>181691</v>
      </c>
      <c r="V35" s="646">
        <f>SUM(V23:V34)</f>
        <v>488930</v>
      </c>
      <c r="W35" s="728"/>
      <c r="X35" s="646">
        <f>SUM(X23:X34)</f>
        <v>912648</v>
      </c>
      <c r="Y35" s="646"/>
      <c r="Z35" s="647">
        <f>SUM(Z23:Z34)</f>
        <v>881362</v>
      </c>
      <c r="AA35" s="734"/>
      <c r="AB35" s="734"/>
      <c r="AC35" s="734"/>
      <c r="AD35" s="730"/>
      <c r="AE35" s="730"/>
      <c r="AF35" s="730"/>
      <c r="AG35" s="730"/>
      <c r="AH35" s="730"/>
      <c r="AI35" s="730"/>
      <c r="AJ35" s="730"/>
      <c r="AK35" s="730"/>
      <c r="AL35" s="730"/>
      <c r="AM35" s="730"/>
    </row>
    <row r="36" spans="2:263" s="67" customFormat="1" ht="24.75" customHeight="1" x14ac:dyDescent="0.25">
      <c r="B36" s="382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7"/>
      <c r="Y36" s="377"/>
      <c r="Z36" s="377" t="s">
        <v>91</v>
      </c>
      <c r="AA36" s="377"/>
      <c r="AB36" s="377"/>
      <c r="AC36" s="377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</row>
    <row r="37" spans="2:263" s="85" customFormat="1" ht="30" customHeight="1" x14ac:dyDescent="0.25">
      <c r="B37" s="381" t="s">
        <v>161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</row>
    <row r="38" spans="2:263" s="85" customFormat="1" ht="48.75" customHeight="1" x14ac:dyDescent="0.25">
      <c r="B38" s="1044" t="s">
        <v>112</v>
      </c>
      <c r="C38" s="1044"/>
      <c r="D38" s="1044"/>
      <c r="E38" s="1044"/>
      <c r="F38" s="1044"/>
      <c r="G38" s="1044"/>
      <c r="H38" s="1044"/>
      <c r="I38" s="1044"/>
      <c r="J38" s="1044"/>
      <c r="K38" s="1044"/>
      <c r="L38" s="1044"/>
      <c r="M38" s="1044"/>
      <c r="N38" s="1044"/>
      <c r="O38" s="1044"/>
      <c r="P38" s="1044"/>
      <c r="Q38" s="1044"/>
      <c r="R38" s="1044"/>
      <c r="S38" s="1044"/>
      <c r="T38" s="1044"/>
      <c r="U38" s="1044"/>
      <c r="V38" s="1044"/>
      <c r="W38" s="1044"/>
      <c r="X38" s="1044"/>
      <c r="Y38" s="1044"/>
      <c r="Z38" s="1044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</row>
    <row r="39" spans="2:263" s="85" customFormat="1" ht="39.75" customHeight="1" x14ac:dyDescent="0.25">
      <c r="B39" s="1045" t="s">
        <v>323</v>
      </c>
      <c r="C39" s="1045"/>
      <c r="D39" s="1045"/>
      <c r="E39" s="1045"/>
      <c r="F39" s="1045"/>
      <c r="G39" s="1045"/>
      <c r="H39" s="1045"/>
      <c r="I39" s="1045"/>
      <c r="J39" s="1045"/>
      <c r="K39" s="1045"/>
      <c r="L39" s="1045"/>
      <c r="M39" s="1045"/>
      <c r="N39" s="1045"/>
      <c r="O39" s="1045"/>
      <c r="P39" s="1045"/>
      <c r="Q39" s="1045"/>
      <c r="R39" s="1045"/>
      <c r="S39" s="1045"/>
      <c r="T39" s="1045"/>
      <c r="U39" s="1045"/>
      <c r="V39" s="1045"/>
      <c r="W39" s="1045"/>
      <c r="X39" s="1045"/>
      <c r="Y39" s="1045"/>
      <c r="Z39" s="1045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1032"/>
      <c r="BI39" s="1032"/>
      <c r="BJ39" s="1032"/>
      <c r="BK39" s="1032"/>
      <c r="BL39" s="1032"/>
      <c r="BM39" s="1032"/>
      <c r="BN39" s="1032"/>
      <c r="BO39" s="1032"/>
      <c r="BP39" s="1032"/>
      <c r="BQ39" s="1032"/>
      <c r="BR39" s="1032"/>
      <c r="BS39" s="1032"/>
      <c r="BT39" s="1032"/>
      <c r="BU39" s="1032"/>
      <c r="BV39" s="1032"/>
      <c r="BW39" s="1032"/>
      <c r="BX39" s="1032"/>
      <c r="BY39" s="1032"/>
      <c r="BZ39" s="1032"/>
      <c r="CA39" s="1032"/>
      <c r="CB39" s="1032"/>
      <c r="CC39" s="1032"/>
      <c r="CD39" s="1032"/>
      <c r="CE39" s="1032"/>
      <c r="CF39" s="1032"/>
      <c r="CG39" s="1032"/>
      <c r="CH39" s="1032"/>
      <c r="CI39" s="1032"/>
      <c r="CJ39" s="1032"/>
      <c r="CK39" s="1032"/>
      <c r="CL39" s="1032"/>
      <c r="CM39" s="1032"/>
      <c r="CN39" s="1032"/>
      <c r="CO39" s="1032"/>
      <c r="CP39" s="1032"/>
      <c r="CQ39" s="1032"/>
      <c r="CR39" s="1032"/>
      <c r="CS39" s="1032"/>
      <c r="CT39" s="1032"/>
      <c r="CU39" s="1032"/>
      <c r="CV39" s="1032"/>
      <c r="CW39" s="1032"/>
      <c r="CX39" s="1032"/>
      <c r="CY39" s="1032"/>
      <c r="CZ39" s="1032"/>
      <c r="DA39" s="1032"/>
      <c r="DB39" s="1032"/>
      <c r="DC39" s="1032"/>
      <c r="DD39" s="1032"/>
      <c r="DE39" s="1032"/>
      <c r="DF39" s="1032"/>
      <c r="DG39" s="1032"/>
      <c r="DH39" s="1032"/>
      <c r="DI39" s="1032"/>
      <c r="DJ39" s="1032"/>
      <c r="DK39" s="1032"/>
      <c r="DL39" s="1032"/>
      <c r="DM39" s="1032"/>
      <c r="DN39" s="1032"/>
      <c r="DO39" s="1032"/>
      <c r="DP39" s="1032"/>
      <c r="DQ39" s="1032"/>
      <c r="DR39" s="1032"/>
      <c r="DS39" s="1032"/>
      <c r="DT39" s="1032"/>
      <c r="DU39" s="1032"/>
      <c r="DV39" s="1032"/>
      <c r="DW39" s="1032"/>
      <c r="DX39" s="1032"/>
      <c r="DY39" s="1032"/>
      <c r="DZ39" s="1032"/>
      <c r="EA39" s="1032"/>
      <c r="EB39" s="1032"/>
      <c r="EC39" s="1032"/>
      <c r="ED39" s="1032"/>
      <c r="EE39" s="1032"/>
      <c r="EF39" s="1032"/>
      <c r="EG39" s="1032"/>
      <c r="EH39" s="1032"/>
      <c r="EI39" s="1032"/>
      <c r="EJ39" s="1032"/>
      <c r="EK39" s="1032"/>
      <c r="EL39" s="1032"/>
      <c r="EM39" s="1032"/>
      <c r="EN39" s="1032"/>
      <c r="EO39" s="1032"/>
      <c r="EP39" s="1032"/>
      <c r="EQ39" s="1032"/>
      <c r="ER39" s="1032"/>
      <c r="ES39" s="1032"/>
      <c r="ET39" s="1032"/>
      <c r="EU39" s="1032"/>
      <c r="EV39" s="1032"/>
      <c r="EW39" s="1032"/>
      <c r="EX39" s="1032"/>
      <c r="EY39" s="1032"/>
      <c r="EZ39" s="1032"/>
      <c r="FA39" s="1032"/>
      <c r="FB39" s="1032"/>
      <c r="FC39" s="1032"/>
      <c r="FD39" s="1032"/>
      <c r="FE39" s="1032"/>
      <c r="FF39" s="1032"/>
      <c r="FG39" s="1032"/>
      <c r="FH39" s="1032"/>
      <c r="FI39" s="1032"/>
      <c r="FJ39" s="1032"/>
      <c r="FK39" s="1032"/>
      <c r="FL39" s="1032"/>
      <c r="FM39" s="1032"/>
      <c r="FN39" s="1032"/>
      <c r="FO39" s="1032"/>
      <c r="FP39" s="1032"/>
      <c r="FQ39" s="1032"/>
      <c r="FR39" s="1032"/>
      <c r="FS39" s="1032"/>
      <c r="FT39" s="1032"/>
      <c r="FU39" s="1032"/>
      <c r="FV39" s="1032"/>
      <c r="FW39" s="1032"/>
      <c r="FX39" s="1032"/>
      <c r="FY39" s="1032"/>
      <c r="FZ39" s="1032"/>
      <c r="GA39" s="1032"/>
      <c r="GB39" s="1032"/>
      <c r="GC39" s="1032"/>
      <c r="GD39" s="1032"/>
      <c r="GE39" s="1032"/>
      <c r="GF39" s="1032"/>
      <c r="GG39" s="1032"/>
      <c r="GH39" s="1032"/>
      <c r="GI39" s="1032"/>
      <c r="GJ39" s="1032"/>
      <c r="GK39" s="1032"/>
      <c r="GL39" s="1032"/>
      <c r="GM39" s="1032"/>
      <c r="GN39" s="1032"/>
      <c r="GO39" s="1032"/>
      <c r="GP39" s="1032"/>
      <c r="GQ39" s="1032"/>
      <c r="GR39" s="1032"/>
      <c r="GS39" s="1032"/>
      <c r="GT39" s="1032"/>
      <c r="GU39" s="1032"/>
      <c r="GV39" s="1032"/>
      <c r="GW39" s="1032"/>
      <c r="GX39" s="1032"/>
      <c r="GY39" s="1032"/>
      <c r="GZ39" s="1032"/>
      <c r="HA39" s="1032"/>
      <c r="HB39" s="1032"/>
      <c r="HC39" s="1032"/>
      <c r="HD39" s="1032"/>
      <c r="HE39" s="1032"/>
      <c r="HF39" s="1032"/>
      <c r="HG39" s="1032"/>
      <c r="HH39" s="1032"/>
      <c r="HI39" s="1032"/>
      <c r="HJ39" s="1032"/>
      <c r="HK39" s="1032"/>
      <c r="HL39" s="1032"/>
      <c r="HM39" s="1032"/>
      <c r="HN39" s="1032"/>
      <c r="HO39" s="1032"/>
      <c r="HP39" s="1032"/>
      <c r="HQ39" s="1032"/>
      <c r="HR39" s="1032"/>
      <c r="HS39" s="1032"/>
      <c r="HT39" s="1032"/>
      <c r="HU39" s="1032"/>
      <c r="HV39" s="1032"/>
      <c r="HW39" s="1032"/>
      <c r="HX39" s="1032"/>
      <c r="HY39" s="1032"/>
      <c r="HZ39" s="1032"/>
      <c r="IA39" s="1032"/>
      <c r="IB39" s="1032"/>
      <c r="IC39" s="1032"/>
      <c r="ID39" s="1032"/>
      <c r="IE39" s="1032"/>
      <c r="IF39" s="1032"/>
      <c r="IG39" s="1032"/>
      <c r="IH39" s="1032"/>
      <c r="II39" s="1032"/>
      <c r="IJ39" s="1032"/>
      <c r="IK39" s="1032"/>
      <c r="IL39" s="1032"/>
      <c r="IM39" s="1032"/>
      <c r="IN39" s="1032"/>
      <c r="IO39" s="1032"/>
      <c r="IP39" s="1032"/>
      <c r="IQ39" s="1032"/>
      <c r="IR39" s="1032"/>
      <c r="IS39" s="1032"/>
      <c r="IT39" s="1032"/>
      <c r="IU39" s="1032"/>
      <c r="IV39" s="1032"/>
      <c r="IW39" s="1032"/>
      <c r="IX39" s="1032"/>
      <c r="IY39" s="1032"/>
      <c r="IZ39" s="1032"/>
      <c r="JA39" s="1032"/>
      <c r="JB39" s="1032"/>
      <c r="JC39" s="1032"/>
    </row>
    <row r="40" spans="2:263" ht="24" customHeight="1" thickBot="1" x14ac:dyDescent="0.3">
      <c r="B40" s="385" t="s">
        <v>147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2:263" s="727" customFormat="1" ht="24.75" customHeight="1" thickBot="1" x14ac:dyDescent="0.3">
      <c r="B41" s="1033" t="s">
        <v>24</v>
      </c>
      <c r="C41" s="1035" t="s">
        <v>2</v>
      </c>
      <c r="D41" s="1036"/>
      <c r="E41" s="1036"/>
      <c r="F41" s="1036"/>
      <c r="G41" s="1036"/>
      <c r="H41" s="1036"/>
      <c r="I41" s="1036"/>
      <c r="J41" s="1035" t="s">
        <v>11</v>
      </c>
      <c r="K41" s="1036"/>
      <c r="L41" s="1036"/>
      <c r="M41" s="1036"/>
      <c r="N41" s="1036"/>
      <c r="O41" s="1036"/>
      <c r="P41" s="1037"/>
      <c r="Q41" s="1036" t="s">
        <v>64</v>
      </c>
      <c r="R41" s="1036"/>
      <c r="S41" s="1036"/>
      <c r="T41" s="1036"/>
      <c r="U41" s="1036"/>
      <c r="V41" s="1036"/>
      <c r="W41" s="1036"/>
      <c r="X41" s="1036"/>
      <c r="Y41" s="1036"/>
      <c r="Z41" s="1037"/>
      <c r="AA41" s="735"/>
      <c r="AB41" s="735"/>
      <c r="AC41" s="735"/>
      <c r="AD41" s="735"/>
      <c r="AE41" s="735"/>
      <c r="AF41" s="735"/>
      <c r="AG41" s="735"/>
      <c r="AH41" s="735"/>
      <c r="AI41" s="735"/>
      <c r="AJ41" s="735"/>
      <c r="AK41" s="735"/>
      <c r="AL41" s="735"/>
      <c r="AM41" s="735"/>
      <c r="AN41" s="734"/>
      <c r="AO41" s="734"/>
      <c r="AP41" s="734"/>
    </row>
    <row r="42" spans="2:263" s="727" customFormat="1" ht="24.75" customHeight="1" thickBot="1" x14ac:dyDescent="0.3">
      <c r="B42" s="1034"/>
      <c r="C42" s="474">
        <v>2004</v>
      </c>
      <c r="D42" s="474">
        <v>2005</v>
      </c>
      <c r="E42" s="474">
        <v>2006</v>
      </c>
      <c r="F42" s="474">
        <v>2007</v>
      </c>
      <c r="G42" s="474">
        <v>2008</v>
      </c>
      <c r="H42" s="474">
        <v>2009</v>
      </c>
      <c r="I42" s="474">
        <v>2010</v>
      </c>
      <c r="J42" s="222">
        <v>2004</v>
      </c>
      <c r="K42" s="474">
        <v>2005</v>
      </c>
      <c r="L42" s="474">
        <v>2006</v>
      </c>
      <c r="M42" s="474">
        <v>2007</v>
      </c>
      <c r="N42" s="474">
        <v>2008</v>
      </c>
      <c r="O42" s="474">
        <v>2009</v>
      </c>
      <c r="P42" s="378">
        <v>2010</v>
      </c>
      <c r="Q42" s="474">
        <v>2004</v>
      </c>
      <c r="R42" s="474"/>
      <c r="S42" s="474">
        <v>2005</v>
      </c>
      <c r="T42" s="474">
        <v>2006</v>
      </c>
      <c r="U42" s="474">
        <v>2007</v>
      </c>
      <c r="V42" s="474">
        <v>2008</v>
      </c>
      <c r="W42" s="728"/>
      <c r="X42" s="474">
        <v>2009</v>
      </c>
      <c r="Y42" s="474"/>
      <c r="Z42" s="378">
        <v>2010</v>
      </c>
      <c r="AA42" s="729"/>
      <c r="AB42" s="729"/>
      <c r="AC42" s="729"/>
      <c r="AD42" s="729"/>
      <c r="AE42" s="729"/>
      <c r="AF42" s="729"/>
      <c r="AG42" s="729"/>
      <c r="AH42" s="729"/>
      <c r="AI42" s="729"/>
      <c r="AJ42" s="729"/>
      <c r="AK42" s="734"/>
      <c r="AL42" s="734"/>
      <c r="AM42" s="734"/>
      <c r="AN42" s="734"/>
      <c r="AO42" s="734"/>
      <c r="AP42" s="734"/>
    </row>
    <row r="43" spans="2:263" s="67" customFormat="1" ht="24.9" customHeight="1" x14ac:dyDescent="0.25">
      <c r="B43" s="383" t="s">
        <v>25</v>
      </c>
      <c r="C43" s="651">
        <v>6</v>
      </c>
      <c r="D43" s="651">
        <v>3</v>
      </c>
      <c r="E43" s="651">
        <v>8</v>
      </c>
      <c r="F43" s="651">
        <v>2</v>
      </c>
      <c r="G43" s="651">
        <v>3</v>
      </c>
      <c r="H43" s="651">
        <v>2</v>
      </c>
      <c r="I43" s="651">
        <v>5</v>
      </c>
      <c r="J43" s="5">
        <v>2471</v>
      </c>
      <c r="K43" s="651">
        <v>759</v>
      </c>
      <c r="L43" s="651">
        <v>2617</v>
      </c>
      <c r="M43" s="651">
        <v>500</v>
      </c>
      <c r="N43" s="651">
        <v>875</v>
      </c>
      <c r="O43" s="651">
        <v>1950</v>
      </c>
      <c r="P43" s="652">
        <v>776</v>
      </c>
      <c r="Q43" s="654">
        <v>112008</v>
      </c>
      <c r="R43" s="654"/>
      <c r="S43" s="651">
        <v>7878</v>
      </c>
      <c r="T43" s="651">
        <v>75744</v>
      </c>
      <c r="U43" s="651">
        <v>4248</v>
      </c>
      <c r="V43" s="651">
        <v>16080</v>
      </c>
      <c r="X43" s="651">
        <v>202800</v>
      </c>
      <c r="Y43" s="651"/>
      <c r="Z43" s="652">
        <v>20048</v>
      </c>
      <c r="AA43" s="651"/>
      <c r="AB43" s="651"/>
      <c r="AC43" s="475"/>
      <c r="AD43" s="651"/>
      <c r="AE43" s="654"/>
      <c r="AF43" s="651"/>
      <c r="AG43" s="651"/>
      <c r="AH43" s="651"/>
      <c r="AI43" s="651"/>
      <c r="AJ43" s="651"/>
      <c r="AK43" s="651"/>
      <c r="AL43" s="651"/>
      <c r="AM43" s="651"/>
      <c r="AN43" s="651"/>
      <c r="AO43" s="651"/>
      <c r="AP43" s="651"/>
    </row>
    <row r="44" spans="2:263" s="67" customFormat="1" ht="24.9" customHeight="1" x14ac:dyDescent="0.25">
      <c r="B44" s="383" t="s">
        <v>26</v>
      </c>
      <c r="C44" s="651">
        <v>6</v>
      </c>
      <c r="D44" s="651">
        <v>3</v>
      </c>
      <c r="E44" s="651">
        <v>7</v>
      </c>
      <c r="F44" s="651">
        <v>5</v>
      </c>
      <c r="G44" s="651">
        <v>9</v>
      </c>
      <c r="H44" s="651">
        <v>5</v>
      </c>
      <c r="I44" s="651">
        <v>11</v>
      </c>
      <c r="J44" s="5">
        <v>1399</v>
      </c>
      <c r="K44" s="651">
        <v>440</v>
      </c>
      <c r="L44" s="651">
        <v>2855</v>
      </c>
      <c r="M44" s="651">
        <v>351</v>
      </c>
      <c r="N44" s="651">
        <v>3222</v>
      </c>
      <c r="O44" s="651">
        <v>3603</v>
      </c>
      <c r="P44" s="652">
        <v>4888</v>
      </c>
      <c r="Q44" s="654">
        <v>24952</v>
      </c>
      <c r="R44" s="654"/>
      <c r="S44" s="651">
        <v>3520</v>
      </c>
      <c r="T44" s="651">
        <v>24128</v>
      </c>
      <c r="U44" s="651">
        <v>2808</v>
      </c>
      <c r="V44" s="651">
        <v>62128</v>
      </c>
      <c r="X44" s="651">
        <v>259328</v>
      </c>
      <c r="Y44" s="651"/>
      <c r="Z44" s="652">
        <v>308288</v>
      </c>
      <c r="AA44" s="651"/>
      <c r="AB44" s="654"/>
      <c r="AC44" s="475"/>
      <c r="AD44" s="654"/>
      <c r="AE44" s="654"/>
      <c r="AF44" s="651"/>
      <c r="AG44" s="651"/>
      <c r="AH44" s="651"/>
      <c r="AI44" s="651"/>
      <c r="AJ44" s="651"/>
      <c r="AK44" s="651"/>
      <c r="AL44" s="651"/>
      <c r="AM44" s="651"/>
      <c r="AN44" s="651"/>
      <c r="AO44" s="651"/>
      <c r="AP44" s="651"/>
    </row>
    <row r="45" spans="2:263" s="67" customFormat="1" ht="24.9" customHeight="1" x14ac:dyDescent="0.25">
      <c r="B45" s="383" t="s">
        <v>27</v>
      </c>
      <c r="C45" s="651">
        <v>6</v>
      </c>
      <c r="D45" s="651">
        <v>6</v>
      </c>
      <c r="E45" s="651">
        <v>5</v>
      </c>
      <c r="F45" s="651">
        <v>3</v>
      </c>
      <c r="G45" s="651">
        <v>15</v>
      </c>
      <c r="H45" s="651">
        <v>11</v>
      </c>
      <c r="I45" s="651">
        <v>13</v>
      </c>
      <c r="J45" s="5">
        <v>1106</v>
      </c>
      <c r="K45" s="651">
        <v>3968</v>
      </c>
      <c r="L45" s="651">
        <v>3299</v>
      </c>
      <c r="M45" s="651">
        <v>1897</v>
      </c>
      <c r="N45" s="651">
        <v>6188</v>
      </c>
      <c r="O45" s="651">
        <v>6870</v>
      </c>
      <c r="P45" s="652">
        <v>5144</v>
      </c>
      <c r="Q45" s="651">
        <v>41968</v>
      </c>
      <c r="R45" s="651"/>
      <c r="S45" s="651">
        <v>31744</v>
      </c>
      <c r="T45" s="651">
        <v>23862</v>
      </c>
      <c r="U45" s="651">
        <v>15176</v>
      </c>
      <c r="V45" s="651">
        <v>121536</v>
      </c>
      <c r="X45" s="651">
        <v>192032</v>
      </c>
      <c r="Y45" s="651"/>
      <c r="Z45" s="652">
        <v>186376</v>
      </c>
      <c r="AA45" s="651"/>
      <c r="AB45" s="651"/>
      <c r="AC45" s="475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</row>
    <row r="46" spans="2:263" s="67" customFormat="1" ht="24.9" customHeight="1" x14ac:dyDescent="0.25">
      <c r="B46" s="383" t="s">
        <v>28</v>
      </c>
      <c r="C46" s="651">
        <v>17</v>
      </c>
      <c r="D46" s="651">
        <v>6</v>
      </c>
      <c r="E46" s="651">
        <v>6</v>
      </c>
      <c r="F46" s="651">
        <v>12</v>
      </c>
      <c r="G46" s="651">
        <v>8</v>
      </c>
      <c r="H46" s="651">
        <v>16</v>
      </c>
      <c r="I46" s="654">
        <v>10</v>
      </c>
      <c r="J46" s="5">
        <v>6897</v>
      </c>
      <c r="K46" s="651">
        <v>2199</v>
      </c>
      <c r="L46" s="651">
        <v>359</v>
      </c>
      <c r="M46" s="651">
        <v>14525</v>
      </c>
      <c r="N46" s="651">
        <v>5016</v>
      </c>
      <c r="O46" s="651">
        <v>3186</v>
      </c>
      <c r="P46" s="652">
        <v>4208</v>
      </c>
      <c r="Q46" s="651">
        <v>96408</v>
      </c>
      <c r="R46" s="651"/>
      <c r="S46" s="651">
        <v>25544</v>
      </c>
      <c r="T46" s="651">
        <v>2872</v>
      </c>
      <c r="U46" s="651">
        <v>280464</v>
      </c>
      <c r="V46" s="651">
        <v>360984</v>
      </c>
      <c r="X46" s="651">
        <v>83968</v>
      </c>
      <c r="Y46" s="651"/>
      <c r="Z46" s="652">
        <v>146204</v>
      </c>
      <c r="AA46" s="654"/>
      <c r="AB46" s="651"/>
      <c r="AC46" s="475"/>
      <c r="AD46" s="651"/>
      <c r="AE46" s="651"/>
      <c r="AF46" s="651"/>
      <c r="AG46" s="651"/>
      <c r="AH46" s="651"/>
      <c r="AI46" s="651"/>
      <c r="AJ46" s="651"/>
      <c r="AK46" s="651"/>
      <c r="AL46" s="651"/>
      <c r="AM46" s="651"/>
      <c r="AN46" s="651"/>
      <c r="AO46" s="651"/>
      <c r="AP46" s="651"/>
    </row>
    <row r="47" spans="2:263" s="67" customFormat="1" ht="24.9" customHeight="1" x14ac:dyDescent="0.25">
      <c r="B47" s="383" t="s">
        <v>29</v>
      </c>
      <c r="C47" s="651">
        <v>8</v>
      </c>
      <c r="D47" s="651">
        <v>10</v>
      </c>
      <c r="E47" s="651">
        <v>5</v>
      </c>
      <c r="F47" s="651">
        <v>6</v>
      </c>
      <c r="G47" s="651">
        <v>3</v>
      </c>
      <c r="H47" s="651">
        <v>14</v>
      </c>
      <c r="I47" s="651">
        <v>5</v>
      </c>
      <c r="J47" s="5">
        <v>2176</v>
      </c>
      <c r="K47" s="651">
        <v>4685</v>
      </c>
      <c r="L47" s="651">
        <v>401</v>
      </c>
      <c r="M47" s="651">
        <v>2864</v>
      </c>
      <c r="N47" s="651">
        <v>702</v>
      </c>
      <c r="O47" s="651">
        <v>2357</v>
      </c>
      <c r="P47" s="652">
        <v>2677</v>
      </c>
      <c r="Q47" s="654">
        <v>29576</v>
      </c>
      <c r="R47" s="654"/>
      <c r="S47" s="651">
        <v>119652</v>
      </c>
      <c r="T47" s="651">
        <v>4938</v>
      </c>
      <c r="U47" s="651">
        <v>277448</v>
      </c>
      <c r="V47" s="651">
        <v>262496</v>
      </c>
      <c r="X47" s="651">
        <v>114112</v>
      </c>
      <c r="Y47" s="651"/>
      <c r="Z47" s="652">
        <v>196856</v>
      </c>
      <c r="AA47" s="651"/>
      <c r="AB47" s="654"/>
      <c r="AC47" s="475"/>
      <c r="AD47" s="654"/>
      <c r="AE47" s="654"/>
      <c r="AF47" s="651"/>
      <c r="AG47" s="651"/>
      <c r="AH47" s="651"/>
      <c r="AI47" s="651"/>
      <c r="AJ47" s="651"/>
      <c r="AK47" s="651"/>
      <c r="AL47" s="651"/>
      <c r="AM47" s="651"/>
      <c r="AN47" s="651"/>
      <c r="AO47" s="651"/>
      <c r="AP47" s="651"/>
    </row>
    <row r="48" spans="2:263" s="67" customFormat="1" ht="24.9" customHeight="1" x14ac:dyDescent="0.25">
      <c r="B48" s="383" t="s">
        <v>30</v>
      </c>
      <c r="C48" s="651">
        <v>2</v>
      </c>
      <c r="D48" s="651">
        <v>9</v>
      </c>
      <c r="E48" s="651">
        <v>7</v>
      </c>
      <c r="F48" s="651">
        <v>12</v>
      </c>
      <c r="G48" s="651">
        <v>6</v>
      </c>
      <c r="H48" s="651">
        <v>5</v>
      </c>
      <c r="I48" s="654">
        <v>9</v>
      </c>
      <c r="J48" s="5">
        <v>888</v>
      </c>
      <c r="K48" s="651">
        <v>3876</v>
      </c>
      <c r="L48" s="651">
        <v>2686</v>
      </c>
      <c r="M48" s="651">
        <v>3555</v>
      </c>
      <c r="N48" s="651">
        <v>10855</v>
      </c>
      <c r="O48" s="651">
        <v>518</v>
      </c>
      <c r="P48" s="652">
        <v>4144</v>
      </c>
      <c r="Q48" s="651">
        <v>62672</v>
      </c>
      <c r="R48" s="651"/>
      <c r="S48" s="651">
        <v>210216</v>
      </c>
      <c r="T48" s="651">
        <v>58384</v>
      </c>
      <c r="U48" s="651">
        <v>506200</v>
      </c>
      <c r="V48" s="651">
        <v>153992</v>
      </c>
      <c r="X48" s="651">
        <v>35032</v>
      </c>
      <c r="Y48" s="651"/>
      <c r="Z48" s="652">
        <v>133368</v>
      </c>
      <c r="AA48" s="651"/>
      <c r="AB48" s="651"/>
      <c r="AC48" s="475"/>
      <c r="AD48" s="654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</row>
    <row r="49" spans="2:42" s="67" customFormat="1" ht="24.9" customHeight="1" x14ac:dyDescent="0.25">
      <c r="B49" s="383" t="s">
        <v>31</v>
      </c>
      <c r="C49" s="651">
        <v>29</v>
      </c>
      <c r="D49" s="651">
        <v>6</v>
      </c>
      <c r="E49" s="651">
        <v>2</v>
      </c>
      <c r="F49" s="651">
        <v>4</v>
      </c>
      <c r="G49" s="651">
        <v>6</v>
      </c>
      <c r="H49" s="651">
        <v>13</v>
      </c>
      <c r="I49" s="654">
        <v>3</v>
      </c>
      <c r="J49" s="5">
        <v>5542</v>
      </c>
      <c r="K49" s="651">
        <v>937</v>
      </c>
      <c r="L49" s="651">
        <v>145</v>
      </c>
      <c r="M49" s="651">
        <v>2097</v>
      </c>
      <c r="N49" s="651">
        <v>3404</v>
      </c>
      <c r="O49" s="651">
        <v>5885</v>
      </c>
      <c r="P49" s="652">
        <v>2119</v>
      </c>
      <c r="Q49" s="654">
        <v>46968</v>
      </c>
      <c r="R49" s="654"/>
      <c r="S49" s="651">
        <v>32200</v>
      </c>
      <c r="T49" s="651">
        <v>2312</v>
      </c>
      <c r="U49" s="651">
        <v>164880</v>
      </c>
      <c r="V49" s="651">
        <v>397192</v>
      </c>
      <c r="X49" s="651">
        <v>119504</v>
      </c>
      <c r="Y49" s="651"/>
      <c r="Z49" s="652">
        <v>136160</v>
      </c>
      <c r="AA49" s="651"/>
      <c r="AB49" s="654"/>
      <c r="AC49" s="735"/>
      <c r="AD49" s="654"/>
      <c r="AE49" s="654"/>
      <c r="AF49" s="651"/>
      <c r="AG49" s="651"/>
      <c r="AH49" s="651"/>
      <c r="AI49" s="651"/>
      <c r="AJ49" s="651"/>
      <c r="AK49" s="651"/>
      <c r="AL49" s="651"/>
      <c r="AM49" s="651"/>
      <c r="AN49" s="651"/>
      <c r="AO49" s="651"/>
      <c r="AP49" s="651"/>
    </row>
    <row r="50" spans="2:42" s="67" customFormat="1" ht="24.9" customHeight="1" x14ac:dyDescent="0.25">
      <c r="B50" s="383" t="s">
        <v>32</v>
      </c>
      <c r="C50" s="651">
        <v>9</v>
      </c>
      <c r="D50" s="651">
        <v>3</v>
      </c>
      <c r="E50" s="651">
        <v>6</v>
      </c>
      <c r="F50" s="651">
        <v>4</v>
      </c>
      <c r="G50" s="651">
        <v>1</v>
      </c>
      <c r="H50" s="651">
        <v>6</v>
      </c>
      <c r="I50" s="654">
        <v>2</v>
      </c>
      <c r="J50" s="5">
        <v>2108</v>
      </c>
      <c r="K50" s="651">
        <v>89</v>
      </c>
      <c r="L50" s="651">
        <v>960</v>
      </c>
      <c r="M50" s="651">
        <v>373</v>
      </c>
      <c r="N50" s="651">
        <v>73</v>
      </c>
      <c r="O50" s="651">
        <v>1465</v>
      </c>
      <c r="P50" s="652">
        <v>163</v>
      </c>
      <c r="Q50" s="651">
        <v>21424</v>
      </c>
      <c r="R50" s="651"/>
      <c r="S50" s="651">
        <v>712</v>
      </c>
      <c r="T50" s="651">
        <v>36392</v>
      </c>
      <c r="U50" s="651">
        <v>12720</v>
      </c>
      <c r="V50" s="651">
        <v>2920</v>
      </c>
      <c r="X50" s="651">
        <v>47424</v>
      </c>
      <c r="Y50" s="651"/>
      <c r="Z50" s="652">
        <v>3864</v>
      </c>
      <c r="AA50" s="654"/>
      <c r="AB50" s="651"/>
      <c r="AC50" s="475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</row>
    <row r="51" spans="2:42" s="67" customFormat="1" ht="24.9" customHeight="1" x14ac:dyDescent="0.25">
      <c r="B51" s="383" t="s">
        <v>33</v>
      </c>
      <c r="C51" s="651">
        <v>3</v>
      </c>
      <c r="D51" s="651">
        <v>8</v>
      </c>
      <c r="E51" s="651">
        <v>7</v>
      </c>
      <c r="F51" s="651">
        <v>7</v>
      </c>
      <c r="G51" s="651">
        <v>2</v>
      </c>
      <c r="H51" s="651">
        <v>8</v>
      </c>
      <c r="I51" s="654">
        <v>4</v>
      </c>
      <c r="J51" s="5">
        <v>868</v>
      </c>
      <c r="K51" s="651">
        <v>1080</v>
      </c>
      <c r="L51" s="651">
        <v>2335</v>
      </c>
      <c r="M51" s="651">
        <v>1834</v>
      </c>
      <c r="N51" s="651">
        <v>380</v>
      </c>
      <c r="O51" s="651">
        <v>2593</v>
      </c>
      <c r="P51" s="652">
        <v>646</v>
      </c>
      <c r="Q51" s="654">
        <v>13040</v>
      </c>
      <c r="R51" s="654"/>
      <c r="S51" s="651">
        <v>9328</v>
      </c>
      <c r="T51" s="651">
        <v>34000</v>
      </c>
      <c r="U51" s="651">
        <v>102328</v>
      </c>
      <c r="V51" s="651">
        <v>19680</v>
      </c>
      <c r="X51" s="651">
        <v>63496</v>
      </c>
      <c r="Y51" s="651"/>
      <c r="Z51" s="652">
        <v>8104</v>
      </c>
      <c r="AA51" s="654"/>
      <c r="AB51" s="651"/>
      <c r="AC51" s="475"/>
      <c r="AD51" s="651"/>
      <c r="AE51" s="654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</row>
    <row r="52" spans="2:42" s="67" customFormat="1" ht="24.9" customHeight="1" x14ac:dyDescent="0.25">
      <c r="B52" s="383" t="s">
        <v>34</v>
      </c>
      <c r="C52" s="651">
        <v>5</v>
      </c>
      <c r="D52" s="651">
        <v>4</v>
      </c>
      <c r="E52" s="651">
        <v>6</v>
      </c>
      <c r="F52" s="651">
        <v>5</v>
      </c>
      <c r="G52" s="651">
        <v>3</v>
      </c>
      <c r="H52" s="651">
        <v>4</v>
      </c>
      <c r="I52" s="654">
        <v>7</v>
      </c>
      <c r="J52" s="5">
        <v>869</v>
      </c>
      <c r="K52" s="651">
        <v>177</v>
      </c>
      <c r="L52" s="651">
        <v>696</v>
      </c>
      <c r="M52" s="651">
        <v>4496</v>
      </c>
      <c r="N52" s="651">
        <v>999</v>
      </c>
      <c r="O52" s="651">
        <v>2568</v>
      </c>
      <c r="P52" s="652">
        <v>2898</v>
      </c>
      <c r="Q52" s="654">
        <v>66464</v>
      </c>
      <c r="R52" s="654"/>
      <c r="S52" s="651">
        <v>1792</v>
      </c>
      <c r="T52" s="651">
        <v>33248</v>
      </c>
      <c r="U52" s="651">
        <v>168016</v>
      </c>
      <c r="V52" s="651">
        <v>37416</v>
      </c>
      <c r="X52" s="651">
        <v>136082</v>
      </c>
      <c r="Y52" s="651"/>
      <c r="Z52" s="652">
        <v>80328</v>
      </c>
      <c r="AA52" s="651"/>
      <c r="AB52" s="654"/>
      <c r="AC52" s="475"/>
      <c r="AD52" s="654"/>
      <c r="AE52" s="654"/>
      <c r="AF52" s="651"/>
      <c r="AG52" s="651"/>
      <c r="AH52" s="651"/>
      <c r="AI52" s="651"/>
      <c r="AJ52" s="651"/>
      <c r="AK52" s="651"/>
      <c r="AL52" s="651"/>
      <c r="AM52" s="651"/>
      <c r="AN52" s="651"/>
      <c r="AO52" s="651"/>
      <c r="AP52" s="651"/>
    </row>
    <row r="53" spans="2:42" s="67" customFormat="1" ht="24.9" customHeight="1" x14ac:dyDescent="0.25">
      <c r="B53" s="383" t="s">
        <v>35</v>
      </c>
      <c r="C53" s="651">
        <v>7</v>
      </c>
      <c r="D53" s="651">
        <v>3</v>
      </c>
      <c r="E53" s="651">
        <v>6</v>
      </c>
      <c r="F53" s="651">
        <v>9</v>
      </c>
      <c r="G53" s="651">
        <v>3</v>
      </c>
      <c r="H53" s="651">
        <v>7</v>
      </c>
      <c r="I53" s="654">
        <v>8</v>
      </c>
      <c r="J53" s="5">
        <v>1274</v>
      </c>
      <c r="K53" s="651">
        <v>213</v>
      </c>
      <c r="L53" s="651">
        <v>3161</v>
      </c>
      <c r="M53" s="651">
        <v>15157</v>
      </c>
      <c r="N53" s="651">
        <v>1843</v>
      </c>
      <c r="O53" s="651">
        <v>2040</v>
      </c>
      <c r="P53" s="652">
        <v>1008</v>
      </c>
      <c r="Q53" s="654">
        <v>10192</v>
      </c>
      <c r="R53" s="654"/>
      <c r="S53" s="651">
        <v>10288</v>
      </c>
      <c r="T53" s="651">
        <v>147408</v>
      </c>
      <c r="U53" s="651">
        <v>532064</v>
      </c>
      <c r="V53" s="651">
        <v>78840</v>
      </c>
      <c r="X53" s="651">
        <v>129720</v>
      </c>
      <c r="Y53" s="651"/>
      <c r="Z53" s="652">
        <v>20592</v>
      </c>
      <c r="AA53" s="651"/>
      <c r="AB53" s="654"/>
      <c r="AC53" s="475"/>
      <c r="AD53" s="654"/>
      <c r="AE53" s="654"/>
      <c r="AF53" s="651"/>
      <c r="AG53" s="651"/>
      <c r="AH53" s="651"/>
      <c r="AI53" s="651"/>
      <c r="AJ53" s="651"/>
      <c r="AK53" s="651"/>
      <c r="AL53" s="651"/>
      <c r="AM53" s="651"/>
      <c r="AN53" s="651"/>
      <c r="AO53" s="651"/>
      <c r="AP53" s="651"/>
    </row>
    <row r="54" spans="2:42" s="67" customFormat="1" ht="24.9" customHeight="1" thickBot="1" x14ac:dyDescent="0.3">
      <c r="B54" s="383" t="s">
        <v>36</v>
      </c>
      <c r="C54" s="651">
        <v>9</v>
      </c>
      <c r="D54" s="651">
        <v>4</v>
      </c>
      <c r="E54" s="651">
        <v>2</v>
      </c>
      <c r="F54" s="651">
        <v>4</v>
      </c>
      <c r="G54" s="654">
        <v>4</v>
      </c>
      <c r="H54" s="651">
        <v>8</v>
      </c>
      <c r="I54" s="651">
        <v>6</v>
      </c>
      <c r="J54" s="5">
        <v>3675</v>
      </c>
      <c r="K54" s="651">
        <v>599</v>
      </c>
      <c r="L54" s="651">
        <v>51</v>
      </c>
      <c r="M54" s="651">
        <v>447</v>
      </c>
      <c r="N54" s="654">
        <v>454</v>
      </c>
      <c r="O54" s="651">
        <v>3079</v>
      </c>
      <c r="P54" s="652">
        <v>1935</v>
      </c>
      <c r="Q54" s="654">
        <v>56656</v>
      </c>
      <c r="R54" s="654"/>
      <c r="S54" s="651">
        <v>25864</v>
      </c>
      <c r="T54" s="651">
        <v>3296</v>
      </c>
      <c r="U54" s="651">
        <v>150168</v>
      </c>
      <c r="V54" s="651">
        <v>7696</v>
      </c>
      <c r="X54" s="651">
        <v>68968</v>
      </c>
      <c r="Y54" s="651"/>
      <c r="Z54" s="652">
        <v>39192</v>
      </c>
      <c r="AA54" s="651"/>
      <c r="AB54" s="654"/>
      <c r="AC54" s="475"/>
      <c r="AD54" s="654"/>
      <c r="AE54" s="654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</row>
    <row r="55" spans="2:42" s="727" customFormat="1" ht="24.9" customHeight="1" thickBot="1" x14ac:dyDescent="0.3">
      <c r="B55" s="384" t="s">
        <v>6</v>
      </c>
      <c r="C55" s="646">
        <f t="shared" ref="C55:Z55" si="2">SUM(C43:C54)</f>
        <v>107</v>
      </c>
      <c r="D55" s="646">
        <f t="shared" si="2"/>
        <v>65</v>
      </c>
      <c r="E55" s="646">
        <f t="shared" si="2"/>
        <v>67</v>
      </c>
      <c r="F55" s="646">
        <f t="shared" si="2"/>
        <v>73</v>
      </c>
      <c r="G55" s="646">
        <f t="shared" si="2"/>
        <v>63</v>
      </c>
      <c r="H55" s="646">
        <f t="shared" si="2"/>
        <v>99</v>
      </c>
      <c r="I55" s="646">
        <f t="shared" si="2"/>
        <v>83</v>
      </c>
      <c r="J55" s="645">
        <f t="shared" si="2"/>
        <v>29273</v>
      </c>
      <c r="K55" s="646">
        <f t="shared" si="2"/>
        <v>19022</v>
      </c>
      <c r="L55" s="646">
        <f t="shared" si="2"/>
        <v>19565</v>
      </c>
      <c r="M55" s="646">
        <f t="shared" si="2"/>
        <v>48096</v>
      </c>
      <c r="N55" s="646">
        <f t="shared" si="2"/>
        <v>34011</v>
      </c>
      <c r="O55" s="646">
        <f t="shared" si="2"/>
        <v>36114</v>
      </c>
      <c r="P55" s="647">
        <f t="shared" si="2"/>
        <v>30606</v>
      </c>
      <c r="Q55" s="646">
        <f>SUM(Q43:Q54)</f>
        <v>582328</v>
      </c>
      <c r="R55" s="646"/>
      <c r="S55" s="646">
        <f t="shared" si="2"/>
        <v>478738</v>
      </c>
      <c r="T55" s="646">
        <f t="shared" si="2"/>
        <v>446584</v>
      </c>
      <c r="U55" s="646">
        <f t="shared" si="2"/>
        <v>2216520</v>
      </c>
      <c r="V55" s="646">
        <f>SUM(V43:V54)</f>
        <v>1520960</v>
      </c>
      <c r="W55" s="728"/>
      <c r="X55" s="646">
        <f t="shared" si="2"/>
        <v>1452466</v>
      </c>
      <c r="Y55" s="646"/>
      <c r="Z55" s="647">
        <f t="shared" si="2"/>
        <v>1279380</v>
      </c>
      <c r="AA55" s="730"/>
      <c r="AB55" s="730"/>
      <c r="AC55" s="730"/>
      <c r="AD55" s="730"/>
      <c r="AE55" s="730"/>
      <c r="AF55" s="730"/>
      <c r="AG55" s="730"/>
      <c r="AH55" s="730"/>
      <c r="AI55" s="730"/>
      <c r="AJ55" s="730"/>
      <c r="AK55" s="734"/>
      <c r="AL55" s="734"/>
      <c r="AM55" s="734"/>
      <c r="AN55" s="734"/>
      <c r="AO55" s="734"/>
      <c r="AP55" s="734"/>
    </row>
    <row r="56" spans="2:42" s="374" customFormat="1" ht="24.9" customHeight="1" thickBot="1" x14ac:dyDescent="0.3">
      <c r="B56" s="731"/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Q56" s="732"/>
      <c r="R56" s="732"/>
      <c r="S56" s="732"/>
      <c r="T56" s="732"/>
      <c r="U56" s="732"/>
      <c r="V56" s="732"/>
      <c r="W56" s="732"/>
      <c r="X56" s="732"/>
      <c r="Y56" s="732"/>
      <c r="Z56" s="732"/>
      <c r="AA56" s="732"/>
      <c r="AB56" s="732"/>
      <c r="AC56" s="732"/>
      <c r="AD56" s="732"/>
      <c r="AE56" s="732"/>
      <c r="AF56" s="732"/>
      <c r="AG56" s="732"/>
      <c r="AH56" s="732"/>
      <c r="AI56" s="732"/>
      <c r="AJ56" s="732"/>
      <c r="AK56" s="732"/>
      <c r="AL56" s="732"/>
      <c r="AM56" s="732"/>
    </row>
    <row r="57" spans="2:42" s="727" customFormat="1" ht="24.9" customHeight="1" thickBot="1" x14ac:dyDescent="0.3">
      <c r="B57" s="1033" t="s">
        <v>24</v>
      </c>
      <c r="C57" s="1035" t="s">
        <v>2</v>
      </c>
      <c r="D57" s="1036"/>
      <c r="E57" s="1036"/>
      <c r="F57" s="1036"/>
      <c r="G57" s="1036"/>
      <c r="H57" s="1036"/>
      <c r="I57" s="1037"/>
      <c r="J57" s="1035" t="s">
        <v>11</v>
      </c>
      <c r="K57" s="1036"/>
      <c r="L57" s="1036"/>
      <c r="M57" s="1036"/>
      <c r="N57" s="1036"/>
      <c r="O57" s="1036"/>
      <c r="P57" s="1037"/>
      <c r="Q57" s="1040" t="s">
        <v>64</v>
      </c>
      <c r="R57" s="1041"/>
      <c r="S57" s="1041"/>
      <c r="T57" s="1041"/>
      <c r="U57" s="1041"/>
      <c r="V57" s="1041"/>
      <c r="W57" s="1041"/>
      <c r="X57" s="1041"/>
      <c r="Y57" s="1041"/>
      <c r="Z57" s="1042"/>
      <c r="AA57" s="735"/>
      <c r="AC57" s="734"/>
      <c r="AD57" s="735"/>
      <c r="AE57" s="735"/>
      <c r="AF57" s="735"/>
      <c r="AG57" s="735"/>
      <c r="AH57" s="735"/>
      <c r="AI57" s="735"/>
      <c r="AJ57" s="735"/>
      <c r="AK57" s="735"/>
      <c r="AL57" s="735"/>
      <c r="AM57" s="735"/>
      <c r="AN57" s="734"/>
    </row>
    <row r="58" spans="2:42" s="727" customFormat="1" ht="24.75" customHeight="1" thickBot="1" x14ac:dyDescent="0.3">
      <c r="B58" s="1034"/>
      <c r="C58" s="222">
        <v>2011</v>
      </c>
      <c r="D58" s="474">
        <v>2012</v>
      </c>
      <c r="E58" s="474">
        <v>2013</v>
      </c>
      <c r="F58" s="474">
        <v>2014</v>
      </c>
      <c r="G58" s="474">
        <v>2015</v>
      </c>
      <c r="H58" s="474">
        <v>2016</v>
      </c>
      <c r="I58" s="650">
        <v>2017</v>
      </c>
      <c r="J58" s="733">
        <v>2011</v>
      </c>
      <c r="K58" s="649">
        <v>2012</v>
      </c>
      <c r="L58" s="649">
        <v>2013</v>
      </c>
      <c r="M58" s="649">
        <v>2014</v>
      </c>
      <c r="N58" s="646">
        <v>2015</v>
      </c>
      <c r="O58" s="646">
        <v>2016</v>
      </c>
      <c r="P58" s="646">
        <v>2017</v>
      </c>
      <c r="Q58" s="733">
        <v>2011</v>
      </c>
      <c r="R58" s="649"/>
      <c r="S58" s="649">
        <v>2012</v>
      </c>
      <c r="T58" s="649">
        <v>2013</v>
      </c>
      <c r="U58" s="649">
        <v>2014</v>
      </c>
      <c r="V58" s="1043">
        <v>2015</v>
      </c>
      <c r="W58" s="1043"/>
      <c r="X58" s="1043">
        <v>2016</v>
      </c>
      <c r="Y58" s="1043"/>
      <c r="Z58" s="647">
        <v>2017</v>
      </c>
      <c r="AA58" s="734"/>
      <c r="AB58" s="734"/>
      <c r="AC58" s="729"/>
      <c r="AD58" s="729"/>
      <c r="AE58" s="729"/>
      <c r="AF58" s="729"/>
      <c r="AG58" s="729"/>
      <c r="AH58" s="729"/>
      <c r="AI58" s="729"/>
      <c r="AJ58" s="729"/>
      <c r="AK58" s="734"/>
      <c r="AL58" s="734"/>
      <c r="AM58" s="734"/>
      <c r="AN58" s="734"/>
    </row>
    <row r="59" spans="2:42" s="67" customFormat="1" ht="24.75" customHeight="1" x14ac:dyDescent="0.25">
      <c r="B59" s="383" t="s">
        <v>25</v>
      </c>
      <c r="C59" s="5">
        <v>3</v>
      </c>
      <c r="D59" s="483">
        <v>4</v>
      </c>
      <c r="E59" s="476">
        <v>3</v>
      </c>
      <c r="F59" s="476">
        <v>3</v>
      </c>
      <c r="G59" s="476">
        <v>2</v>
      </c>
      <c r="H59" s="653" t="s">
        <v>8</v>
      </c>
      <c r="I59" s="652">
        <v>2</v>
      </c>
      <c r="J59" s="5">
        <v>1917</v>
      </c>
      <c r="K59" s="51">
        <v>672</v>
      </c>
      <c r="L59" s="557">
        <v>202</v>
      </c>
      <c r="M59" s="51">
        <v>4190</v>
      </c>
      <c r="N59" s="557">
        <v>2930</v>
      </c>
      <c r="O59" s="736" t="s">
        <v>8</v>
      </c>
      <c r="P59" s="737">
        <v>328</v>
      </c>
      <c r="Q59" s="5">
        <v>57120</v>
      </c>
      <c r="R59" s="651"/>
      <c r="S59" s="651">
        <v>31656</v>
      </c>
      <c r="T59" s="651">
        <v>2458</v>
      </c>
      <c r="U59" s="651">
        <v>107368</v>
      </c>
      <c r="V59" s="377">
        <v>48880</v>
      </c>
      <c r="W59" s="377"/>
      <c r="X59" s="377">
        <v>8000</v>
      </c>
      <c r="Y59" s="738" t="s">
        <v>65</v>
      </c>
      <c r="Z59" s="484">
        <v>142824</v>
      </c>
      <c r="AA59" s="651"/>
      <c r="AB59" s="651"/>
      <c r="AC59" s="475"/>
      <c r="AD59" s="651"/>
      <c r="AE59" s="654"/>
      <c r="AF59" s="651"/>
      <c r="AG59" s="651"/>
      <c r="AH59" s="651"/>
      <c r="AI59" s="651"/>
      <c r="AJ59" s="651"/>
      <c r="AK59" s="651"/>
      <c r="AL59" s="651"/>
      <c r="AM59" s="651"/>
      <c r="AN59" s="651"/>
    </row>
    <row r="60" spans="2:42" s="67" customFormat="1" ht="24.9" customHeight="1" x14ac:dyDescent="0.25">
      <c r="B60" s="383" t="s">
        <v>26</v>
      </c>
      <c r="C60" s="5">
        <v>8</v>
      </c>
      <c r="D60" s="475">
        <v>5</v>
      </c>
      <c r="E60" s="651">
        <v>2</v>
      </c>
      <c r="F60" s="651">
        <v>5</v>
      </c>
      <c r="G60" s="651">
        <v>1</v>
      </c>
      <c r="H60" s="651">
        <v>3</v>
      </c>
      <c r="I60" s="652">
        <v>2</v>
      </c>
      <c r="J60" s="5">
        <v>1631</v>
      </c>
      <c r="K60" s="51">
        <v>717</v>
      </c>
      <c r="L60" s="51">
        <v>876</v>
      </c>
      <c r="M60" s="51">
        <v>1469</v>
      </c>
      <c r="N60" s="51">
        <v>83</v>
      </c>
      <c r="O60" s="51">
        <v>1234</v>
      </c>
      <c r="P60" s="559">
        <v>621</v>
      </c>
      <c r="Q60" s="5">
        <v>95584</v>
      </c>
      <c r="R60" s="651"/>
      <c r="S60" s="651">
        <v>114316</v>
      </c>
      <c r="T60" s="651">
        <v>50080</v>
      </c>
      <c r="U60" s="651">
        <v>65384</v>
      </c>
      <c r="V60" s="377">
        <v>7968</v>
      </c>
      <c r="W60" s="377"/>
      <c r="X60" s="377">
        <v>133496</v>
      </c>
      <c r="Y60" s="377"/>
      <c r="Z60" s="484">
        <v>111240</v>
      </c>
      <c r="AA60" s="651"/>
      <c r="AB60" s="651"/>
      <c r="AC60" s="475"/>
      <c r="AD60" s="654"/>
      <c r="AE60" s="654"/>
      <c r="AF60" s="651"/>
      <c r="AG60" s="651"/>
      <c r="AH60" s="651"/>
      <c r="AI60" s="651"/>
      <c r="AJ60" s="651"/>
      <c r="AK60" s="651"/>
      <c r="AL60" s="651"/>
      <c r="AM60" s="651"/>
      <c r="AN60" s="651"/>
    </row>
    <row r="61" spans="2:42" s="67" customFormat="1" ht="24.9" customHeight="1" x14ac:dyDescent="0.25">
      <c r="B61" s="383" t="s">
        <v>27</v>
      </c>
      <c r="C61" s="5">
        <v>15</v>
      </c>
      <c r="D61" s="475">
        <v>12</v>
      </c>
      <c r="E61" s="651">
        <v>8</v>
      </c>
      <c r="F61" s="651">
        <v>11</v>
      </c>
      <c r="G61" s="654" t="s">
        <v>8</v>
      </c>
      <c r="H61" s="654">
        <v>9</v>
      </c>
      <c r="I61" s="652">
        <v>2</v>
      </c>
      <c r="J61" s="5">
        <v>3935</v>
      </c>
      <c r="K61" s="51">
        <v>1720</v>
      </c>
      <c r="L61" s="51">
        <v>2981</v>
      </c>
      <c r="M61" s="51">
        <v>8175</v>
      </c>
      <c r="N61" s="51" t="s">
        <v>8</v>
      </c>
      <c r="O61" s="51">
        <v>4848</v>
      </c>
      <c r="P61" s="559">
        <v>799</v>
      </c>
      <c r="Q61" s="5">
        <v>120384</v>
      </c>
      <c r="R61" s="651"/>
      <c r="S61" s="651">
        <v>35954</v>
      </c>
      <c r="T61" s="651">
        <v>56896</v>
      </c>
      <c r="U61" s="651">
        <v>291872</v>
      </c>
      <c r="V61" s="377">
        <v>10624</v>
      </c>
      <c r="W61" s="390" t="s">
        <v>65</v>
      </c>
      <c r="X61" s="377">
        <v>304752</v>
      </c>
      <c r="Y61" s="377"/>
      <c r="Z61" s="484">
        <v>169224</v>
      </c>
      <c r="AA61" s="651"/>
      <c r="AB61" s="651"/>
      <c r="AC61" s="475"/>
      <c r="AD61" s="651"/>
      <c r="AE61" s="651"/>
      <c r="AF61" s="651"/>
      <c r="AG61" s="651"/>
      <c r="AH61" s="651"/>
      <c r="AI61" s="651"/>
      <c r="AJ61" s="651"/>
      <c r="AK61" s="651"/>
      <c r="AL61" s="651"/>
      <c r="AM61" s="651"/>
      <c r="AN61" s="651"/>
    </row>
    <row r="62" spans="2:42" s="67" customFormat="1" ht="24.9" customHeight="1" x14ac:dyDescent="0.25">
      <c r="B62" s="383" t="s">
        <v>28</v>
      </c>
      <c r="C62" s="5">
        <v>8</v>
      </c>
      <c r="D62" s="475">
        <v>16</v>
      </c>
      <c r="E62" s="651">
        <v>14</v>
      </c>
      <c r="F62" s="651">
        <v>13</v>
      </c>
      <c r="G62" s="651">
        <v>6</v>
      </c>
      <c r="H62" s="651">
        <v>4</v>
      </c>
      <c r="I62" s="652">
        <v>6</v>
      </c>
      <c r="J62" s="5">
        <v>4624</v>
      </c>
      <c r="K62" s="51">
        <v>4791</v>
      </c>
      <c r="L62" s="51">
        <v>4752</v>
      </c>
      <c r="M62" s="51">
        <v>3495</v>
      </c>
      <c r="N62" s="51">
        <v>1869</v>
      </c>
      <c r="O62" s="51">
        <v>586</v>
      </c>
      <c r="P62" s="559">
        <v>1827</v>
      </c>
      <c r="Q62" s="5">
        <v>363008</v>
      </c>
      <c r="R62" s="651"/>
      <c r="S62" s="651">
        <v>190608</v>
      </c>
      <c r="T62" s="651">
        <v>131872</v>
      </c>
      <c r="U62" s="651">
        <v>618944</v>
      </c>
      <c r="V62" s="651">
        <v>44392</v>
      </c>
      <c r="W62" s="377"/>
      <c r="X62" s="377">
        <v>336384</v>
      </c>
      <c r="Y62" s="377"/>
      <c r="Z62" s="484">
        <v>137080</v>
      </c>
      <c r="AA62" s="651"/>
      <c r="AB62" s="651"/>
      <c r="AC62" s="475"/>
      <c r="AD62" s="651"/>
      <c r="AE62" s="651"/>
      <c r="AF62" s="651"/>
      <c r="AG62" s="651"/>
      <c r="AH62" s="651"/>
      <c r="AI62" s="651"/>
      <c r="AJ62" s="651"/>
      <c r="AK62" s="651"/>
      <c r="AL62" s="651"/>
      <c r="AM62" s="651"/>
      <c r="AN62" s="651"/>
    </row>
    <row r="63" spans="2:42" s="67" customFormat="1" ht="24.9" customHeight="1" x14ac:dyDescent="0.25">
      <c r="B63" s="383" t="s">
        <v>29</v>
      </c>
      <c r="C63" s="5">
        <v>8</v>
      </c>
      <c r="D63" s="475">
        <v>15</v>
      </c>
      <c r="E63" s="651">
        <v>4</v>
      </c>
      <c r="F63" s="651">
        <v>7</v>
      </c>
      <c r="G63" s="651">
        <v>4</v>
      </c>
      <c r="H63" s="651">
        <v>3</v>
      </c>
      <c r="I63" s="652">
        <v>3</v>
      </c>
      <c r="J63" s="5">
        <v>2989</v>
      </c>
      <c r="K63" s="51">
        <v>4087</v>
      </c>
      <c r="L63" s="51">
        <v>615</v>
      </c>
      <c r="M63" s="51">
        <v>3144</v>
      </c>
      <c r="N63" s="51">
        <v>8590</v>
      </c>
      <c r="O63" s="51">
        <v>1027</v>
      </c>
      <c r="P63" s="559">
        <v>470</v>
      </c>
      <c r="Q63" s="5">
        <v>57560</v>
      </c>
      <c r="R63" s="651"/>
      <c r="S63" s="651">
        <v>292984</v>
      </c>
      <c r="T63" s="651">
        <v>209016</v>
      </c>
      <c r="U63" s="651">
        <v>388036</v>
      </c>
      <c r="V63" s="651">
        <v>1047304</v>
      </c>
      <c r="W63" s="377"/>
      <c r="X63" s="377">
        <v>321936</v>
      </c>
      <c r="Y63" s="377"/>
      <c r="Z63" s="484">
        <v>16536</v>
      </c>
      <c r="AA63" s="651"/>
      <c r="AB63" s="651"/>
      <c r="AC63" s="475"/>
      <c r="AD63" s="654"/>
      <c r="AE63" s="654"/>
      <c r="AF63" s="651"/>
      <c r="AG63" s="651"/>
      <c r="AH63" s="651"/>
      <c r="AI63" s="651"/>
      <c r="AJ63" s="651"/>
      <c r="AK63" s="651"/>
      <c r="AL63" s="651"/>
      <c r="AM63" s="651"/>
      <c r="AN63" s="651"/>
    </row>
    <row r="64" spans="2:42" s="67" customFormat="1" ht="24.9" customHeight="1" x14ac:dyDescent="0.25">
      <c r="B64" s="383" t="s">
        <v>30</v>
      </c>
      <c r="C64" s="5">
        <v>5</v>
      </c>
      <c r="D64" s="475">
        <v>8</v>
      </c>
      <c r="E64" s="651">
        <v>2</v>
      </c>
      <c r="F64" s="651">
        <v>6</v>
      </c>
      <c r="G64" s="651">
        <v>3</v>
      </c>
      <c r="H64" s="651">
        <v>5</v>
      </c>
      <c r="I64" s="652">
        <v>7</v>
      </c>
      <c r="J64" s="5">
        <v>338</v>
      </c>
      <c r="K64" s="51">
        <v>2465</v>
      </c>
      <c r="L64" s="51">
        <v>731</v>
      </c>
      <c r="M64" s="51">
        <v>3883</v>
      </c>
      <c r="N64" s="51">
        <v>1058</v>
      </c>
      <c r="O64" s="51">
        <v>788</v>
      </c>
      <c r="P64" s="559">
        <v>1724</v>
      </c>
      <c r="Q64" s="5">
        <v>14960</v>
      </c>
      <c r="R64" s="651"/>
      <c r="S64" s="651">
        <v>260400</v>
      </c>
      <c r="T64" s="651">
        <v>84096</v>
      </c>
      <c r="U64" s="651">
        <v>174958</v>
      </c>
      <c r="V64" s="651">
        <v>125648</v>
      </c>
      <c r="W64" s="377"/>
      <c r="X64" s="377">
        <v>210936</v>
      </c>
      <c r="Y64" s="377"/>
      <c r="Z64" s="484">
        <v>45472</v>
      </c>
      <c r="AA64" s="651"/>
      <c r="AB64" s="651"/>
      <c r="AC64" s="475"/>
      <c r="AD64" s="654"/>
      <c r="AE64" s="651"/>
      <c r="AF64" s="651"/>
      <c r="AG64" s="651"/>
      <c r="AH64" s="651"/>
      <c r="AI64" s="651"/>
      <c r="AJ64" s="651"/>
      <c r="AK64" s="651"/>
      <c r="AL64" s="651"/>
      <c r="AM64" s="651"/>
      <c r="AN64" s="651"/>
    </row>
    <row r="65" spans="2:40" s="67" customFormat="1" ht="24.9" customHeight="1" x14ac:dyDescent="0.25">
      <c r="B65" s="383" t="s">
        <v>31</v>
      </c>
      <c r="C65" s="8" t="s">
        <v>8</v>
      </c>
      <c r="D65" s="475">
        <v>2</v>
      </c>
      <c r="E65" s="651">
        <v>7</v>
      </c>
      <c r="F65" s="651">
        <v>8</v>
      </c>
      <c r="G65" s="651">
        <v>6</v>
      </c>
      <c r="H65" s="651">
        <v>1</v>
      </c>
      <c r="I65" s="652">
        <v>9</v>
      </c>
      <c r="J65" s="8" t="s">
        <v>8</v>
      </c>
      <c r="K65" s="51">
        <v>491</v>
      </c>
      <c r="L65" s="51">
        <v>2542</v>
      </c>
      <c r="M65" s="51">
        <v>1229</v>
      </c>
      <c r="N65" s="51">
        <v>491</v>
      </c>
      <c r="O65" s="51">
        <v>615</v>
      </c>
      <c r="P65" s="559">
        <v>12475</v>
      </c>
      <c r="Q65" s="5">
        <v>15312</v>
      </c>
      <c r="R65" s="390" t="s">
        <v>65</v>
      </c>
      <c r="S65" s="651">
        <v>64440</v>
      </c>
      <c r="T65" s="651">
        <v>222688</v>
      </c>
      <c r="U65" s="651">
        <v>160994</v>
      </c>
      <c r="V65" s="651">
        <v>7128</v>
      </c>
      <c r="W65" s="377"/>
      <c r="X65" s="377">
        <v>49944</v>
      </c>
      <c r="Y65" s="377"/>
      <c r="Z65" s="484">
        <v>415408</v>
      </c>
      <c r="AA65" s="651"/>
      <c r="AB65" s="651"/>
      <c r="AC65" s="475"/>
      <c r="AD65" s="654"/>
      <c r="AE65" s="654"/>
      <c r="AF65" s="651"/>
      <c r="AG65" s="651"/>
      <c r="AH65" s="651"/>
      <c r="AI65" s="651"/>
      <c r="AJ65" s="651"/>
      <c r="AK65" s="651"/>
      <c r="AL65" s="651"/>
      <c r="AM65" s="651"/>
      <c r="AN65" s="651"/>
    </row>
    <row r="66" spans="2:40" s="67" customFormat="1" ht="24.9" customHeight="1" x14ac:dyDescent="0.25">
      <c r="B66" s="383" t="s">
        <v>32</v>
      </c>
      <c r="C66" s="5">
        <v>6</v>
      </c>
      <c r="D66" s="475">
        <v>2</v>
      </c>
      <c r="E66" s="651">
        <v>12</v>
      </c>
      <c r="F66" s="651">
        <v>5</v>
      </c>
      <c r="G66" s="651">
        <v>3</v>
      </c>
      <c r="H66" s="651">
        <v>1</v>
      </c>
      <c r="I66" s="652">
        <v>2</v>
      </c>
      <c r="J66" s="5">
        <v>1709</v>
      </c>
      <c r="K66" s="51">
        <v>2757</v>
      </c>
      <c r="L66" s="51">
        <v>3523</v>
      </c>
      <c r="M66" s="51">
        <v>2087</v>
      </c>
      <c r="N66" s="51">
        <v>780</v>
      </c>
      <c r="O66" s="51">
        <v>300</v>
      </c>
      <c r="P66" s="559">
        <v>8143</v>
      </c>
      <c r="Q66" s="5">
        <v>26376</v>
      </c>
      <c r="R66" s="651"/>
      <c r="S66" s="651">
        <v>364508</v>
      </c>
      <c r="T66" s="651">
        <v>165712</v>
      </c>
      <c r="U66" s="651">
        <v>200064</v>
      </c>
      <c r="V66" s="651">
        <v>6240</v>
      </c>
      <c r="W66" s="377"/>
      <c r="X66" s="377">
        <v>40800</v>
      </c>
      <c r="Y66" s="377"/>
      <c r="Z66" s="484">
        <v>195238</v>
      </c>
      <c r="AA66" s="651"/>
      <c r="AB66" s="651"/>
      <c r="AC66" s="475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</row>
    <row r="67" spans="2:40" s="67" customFormat="1" ht="24.9" customHeight="1" x14ac:dyDescent="0.25">
      <c r="B67" s="383" t="s">
        <v>33</v>
      </c>
      <c r="C67" s="5">
        <v>6</v>
      </c>
      <c r="D67" s="475">
        <v>3</v>
      </c>
      <c r="E67" s="651">
        <v>10</v>
      </c>
      <c r="F67" s="651">
        <v>12</v>
      </c>
      <c r="G67" s="651">
        <v>4</v>
      </c>
      <c r="H67" s="651">
        <v>6</v>
      </c>
      <c r="I67" s="652">
        <v>3</v>
      </c>
      <c r="J67" s="5">
        <v>3670</v>
      </c>
      <c r="K67" s="51">
        <v>175</v>
      </c>
      <c r="L67" s="51">
        <v>2230</v>
      </c>
      <c r="M67" s="51">
        <v>3754</v>
      </c>
      <c r="N67" s="51">
        <v>1217</v>
      </c>
      <c r="O67" s="51">
        <v>2500</v>
      </c>
      <c r="P67" s="559">
        <v>2508</v>
      </c>
      <c r="Q67" s="5">
        <v>236296</v>
      </c>
      <c r="R67" s="651"/>
      <c r="S67" s="651">
        <v>102542</v>
      </c>
      <c r="T67" s="651">
        <v>156272</v>
      </c>
      <c r="U67" s="651">
        <v>255592</v>
      </c>
      <c r="V67" s="651">
        <v>59096</v>
      </c>
      <c r="W67" s="377"/>
      <c r="X67" s="377">
        <v>156872</v>
      </c>
      <c r="Y67" s="377"/>
      <c r="Z67" s="484">
        <v>126636</v>
      </c>
      <c r="AA67" s="651"/>
      <c r="AB67" s="651"/>
      <c r="AC67" s="475"/>
      <c r="AD67" s="651"/>
      <c r="AE67" s="654"/>
      <c r="AF67" s="651"/>
      <c r="AG67" s="651"/>
      <c r="AH67" s="651"/>
      <c r="AI67" s="651"/>
      <c r="AJ67" s="651"/>
      <c r="AK67" s="651"/>
      <c r="AL67" s="651"/>
      <c r="AM67" s="651"/>
      <c r="AN67" s="651"/>
    </row>
    <row r="68" spans="2:40" s="67" customFormat="1" ht="24.9" customHeight="1" x14ac:dyDescent="0.25">
      <c r="B68" s="383" t="s">
        <v>34</v>
      </c>
      <c r="C68" s="5">
        <v>7</v>
      </c>
      <c r="D68" s="475">
        <v>7</v>
      </c>
      <c r="E68" s="651">
        <v>7</v>
      </c>
      <c r="F68" s="651">
        <v>12</v>
      </c>
      <c r="G68" s="651">
        <v>8</v>
      </c>
      <c r="H68" s="651">
        <v>2</v>
      </c>
      <c r="I68" s="652">
        <v>4</v>
      </c>
      <c r="J68" s="5">
        <v>1199</v>
      </c>
      <c r="K68" s="51">
        <v>2252</v>
      </c>
      <c r="L68" s="51">
        <v>1338</v>
      </c>
      <c r="M68" s="51">
        <v>1734</v>
      </c>
      <c r="N68" s="51">
        <v>1865</v>
      </c>
      <c r="O68" s="51">
        <v>2666</v>
      </c>
      <c r="P68" s="559">
        <v>22984</v>
      </c>
      <c r="Q68" s="5">
        <v>245504</v>
      </c>
      <c r="R68" s="651"/>
      <c r="S68" s="651">
        <v>254896</v>
      </c>
      <c r="T68" s="651">
        <v>186736</v>
      </c>
      <c r="U68" s="651">
        <v>276910</v>
      </c>
      <c r="V68" s="651">
        <v>215248</v>
      </c>
      <c r="W68" s="377"/>
      <c r="X68" s="377">
        <v>67224</v>
      </c>
      <c r="Y68" s="377"/>
      <c r="Z68" s="484">
        <v>1142684</v>
      </c>
      <c r="AA68" s="651"/>
      <c r="AB68" s="651"/>
      <c r="AC68" s="475"/>
      <c r="AD68" s="654"/>
      <c r="AE68" s="654"/>
      <c r="AF68" s="651"/>
      <c r="AG68" s="651"/>
      <c r="AH68" s="651"/>
      <c r="AI68" s="651"/>
      <c r="AJ68" s="651"/>
      <c r="AK68" s="651"/>
      <c r="AL68" s="651"/>
      <c r="AM68" s="651"/>
      <c r="AN68" s="651"/>
    </row>
    <row r="69" spans="2:40" s="67" customFormat="1" ht="24.9" customHeight="1" x14ac:dyDescent="0.25">
      <c r="B69" s="383" t="s">
        <v>35</v>
      </c>
      <c r="C69" s="5">
        <v>12</v>
      </c>
      <c r="D69" s="475">
        <v>8</v>
      </c>
      <c r="E69" s="651">
        <v>14</v>
      </c>
      <c r="F69" s="651">
        <v>4</v>
      </c>
      <c r="G69" s="651">
        <v>4</v>
      </c>
      <c r="H69" s="651">
        <v>3</v>
      </c>
      <c r="I69" s="652">
        <v>2</v>
      </c>
      <c r="J69" s="5">
        <v>3575</v>
      </c>
      <c r="K69" s="51">
        <v>3965</v>
      </c>
      <c r="L69" s="51">
        <v>2195</v>
      </c>
      <c r="M69" s="51">
        <v>2530</v>
      </c>
      <c r="N69" s="51">
        <v>11238</v>
      </c>
      <c r="O69" s="51">
        <v>5218</v>
      </c>
      <c r="P69" s="559">
        <v>3886</v>
      </c>
      <c r="Q69" s="5">
        <v>464584</v>
      </c>
      <c r="R69" s="651"/>
      <c r="S69" s="651">
        <v>101952</v>
      </c>
      <c r="T69" s="651">
        <v>150848</v>
      </c>
      <c r="U69" s="651">
        <v>380752</v>
      </c>
      <c r="V69" s="651">
        <v>240968</v>
      </c>
      <c r="W69" s="377"/>
      <c r="X69" s="377">
        <v>478816</v>
      </c>
      <c r="Y69" s="377"/>
      <c r="Z69" s="484">
        <v>282528</v>
      </c>
      <c r="AA69" s="651"/>
      <c r="AB69" s="651"/>
      <c r="AC69" s="475"/>
      <c r="AD69" s="654"/>
      <c r="AE69" s="654"/>
      <c r="AF69" s="651"/>
      <c r="AG69" s="651"/>
      <c r="AH69" s="651"/>
      <c r="AI69" s="651"/>
      <c r="AJ69" s="651"/>
      <c r="AK69" s="651"/>
      <c r="AL69" s="651"/>
      <c r="AM69" s="651"/>
      <c r="AN69" s="651"/>
    </row>
    <row r="70" spans="2:40" s="67" customFormat="1" ht="24.9" customHeight="1" thickBot="1" x14ac:dyDescent="0.3">
      <c r="B70" s="386" t="s">
        <v>36</v>
      </c>
      <c r="C70" s="5">
        <v>6</v>
      </c>
      <c r="D70" s="475">
        <v>7</v>
      </c>
      <c r="E70" s="651">
        <v>11</v>
      </c>
      <c r="F70" s="651">
        <v>9</v>
      </c>
      <c r="G70" s="651">
        <v>6</v>
      </c>
      <c r="H70" s="651">
        <v>4</v>
      </c>
      <c r="I70" s="652">
        <v>3</v>
      </c>
      <c r="J70" s="5">
        <v>1183</v>
      </c>
      <c r="K70" s="51">
        <v>1753</v>
      </c>
      <c r="L70" s="51">
        <v>4751</v>
      </c>
      <c r="M70" s="51">
        <v>4991</v>
      </c>
      <c r="N70" s="558">
        <v>1945</v>
      </c>
      <c r="O70" s="558">
        <v>681</v>
      </c>
      <c r="P70" s="739">
        <v>845</v>
      </c>
      <c r="Q70" s="5">
        <v>102728</v>
      </c>
      <c r="R70" s="651"/>
      <c r="S70" s="651">
        <v>64440</v>
      </c>
      <c r="T70" s="651">
        <v>156528</v>
      </c>
      <c r="U70" s="651">
        <v>232144</v>
      </c>
      <c r="V70" s="651">
        <v>112136</v>
      </c>
      <c r="W70" s="377"/>
      <c r="X70" s="377">
        <v>974896</v>
      </c>
      <c r="Y70" s="377"/>
      <c r="Z70" s="484">
        <v>221624</v>
      </c>
      <c r="AA70" s="651"/>
      <c r="AB70" s="651"/>
      <c r="AC70" s="475"/>
      <c r="AD70" s="654"/>
      <c r="AE70" s="654"/>
      <c r="AF70" s="651"/>
      <c r="AG70" s="651"/>
      <c r="AH70" s="651"/>
      <c r="AI70" s="651"/>
      <c r="AJ70" s="651"/>
      <c r="AK70" s="651"/>
      <c r="AL70" s="651"/>
      <c r="AM70" s="651"/>
      <c r="AN70" s="651"/>
    </row>
    <row r="71" spans="2:40" s="727" customFormat="1" ht="24.9" customHeight="1" thickBot="1" x14ac:dyDescent="0.3">
      <c r="B71" s="387" t="s">
        <v>6</v>
      </c>
      <c r="C71" s="645">
        <f>SUM(C59:C70)</f>
        <v>84</v>
      </c>
      <c r="D71" s="646">
        <f>SUM(D59:D70)</f>
        <v>89</v>
      </c>
      <c r="E71" s="646">
        <f>SUM(E59:F70)</f>
        <v>189</v>
      </c>
      <c r="F71" s="646">
        <f t="shared" ref="F71:N71" si="3">SUM(F59:F70)</f>
        <v>95</v>
      </c>
      <c r="G71" s="646">
        <f t="shared" si="3"/>
        <v>47</v>
      </c>
      <c r="H71" s="646">
        <f t="shared" si="3"/>
        <v>41</v>
      </c>
      <c r="I71" s="647">
        <f t="shared" si="3"/>
        <v>45</v>
      </c>
      <c r="J71" s="645">
        <f t="shared" si="3"/>
        <v>26770</v>
      </c>
      <c r="K71" s="740">
        <f t="shared" si="3"/>
        <v>25845</v>
      </c>
      <c r="L71" s="740">
        <f t="shared" si="3"/>
        <v>26736</v>
      </c>
      <c r="M71" s="740">
        <f t="shared" si="3"/>
        <v>40681</v>
      </c>
      <c r="N71" s="740">
        <f t="shared" si="3"/>
        <v>32066</v>
      </c>
      <c r="O71" s="740">
        <f>SUM(O59:P70)</f>
        <v>77073</v>
      </c>
      <c r="P71" s="741">
        <f>SUM(P59:P70)</f>
        <v>56610</v>
      </c>
      <c r="Q71" s="645">
        <f>SUM(Q59:Q70)</f>
        <v>1799416</v>
      </c>
      <c r="R71" s="646"/>
      <c r="S71" s="646">
        <f>SUM(S59:S70)</f>
        <v>1878696</v>
      </c>
      <c r="T71" s="646">
        <f>SUM(T59:T70)</f>
        <v>1573202</v>
      </c>
      <c r="U71" s="646">
        <f>SUM(U59:U70)</f>
        <v>3153018</v>
      </c>
      <c r="V71" s="646">
        <f>SUM(V59:V70)</f>
        <v>1925632</v>
      </c>
      <c r="W71" s="646"/>
      <c r="X71" s="646">
        <f>SUM(X59:X70)</f>
        <v>3084056</v>
      </c>
      <c r="Y71" s="728"/>
      <c r="Z71" s="647">
        <f>SUM(Z59:Z70)</f>
        <v>3006494</v>
      </c>
      <c r="AA71" s="734"/>
      <c r="AB71" s="734"/>
      <c r="AC71" s="730"/>
      <c r="AD71" s="730"/>
      <c r="AE71" s="730"/>
      <c r="AF71" s="730"/>
      <c r="AG71" s="730"/>
      <c r="AH71" s="730"/>
      <c r="AI71" s="730"/>
      <c r="AJ71" s="730"/>
      <c r="AK71" s="734"/>
      <c r="AL71" s="734"/>
      <c r="AM71" s="734"/>
      <c r="AN71" s="734"/>
    </row>
    <row r="72" spans="2:40" s="67" customFormat="1" ht="24.9" customHeight="1" x14ac:dyDescent="0.25">
      <c r="B72" s="388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</row>
    <row r="73" spans="2:40" x14ac:dyDescent="0.25">
      <c r="B73" s="200" t="s">
        <v>162</v>
      </c>
      <c r="W73" s="51"/>
      <c r="X73" s="51"/>
      <c r="Y73" s="51"/>
      <c r="Z73" s="51"/>
      <c r="AA73" s="51"/>
      <c r="AB73" s="51"/>
    </row>
    <row r="74" spans="2:40" ht="22.8" x14ac:dyDescent="0.25">
      <c r="B74" s="200" t="s">
        <v>249</v>
      </c>
      <c r="AA74" s="69"/>
    </row>
    <row r="75" spans="2:40" x14ac:dyDescent="0.25">
      <c r="AA75" s="69"/>
    </row>
    <row r="76" spans="2:40" x14ac:dyDescent="0.25">
      <c r="AA76" s="69"/>
    </row>
  </sheetData>
  <mergeCells count="40">
    <mergeCell ref="Q21:Z21"/>
    <mergeCell ref="C21:I21"/>
    <mergeCell ref="B3:Z3"/>
    <mergeCell ref="B39:Z39"/>
    <mergeCell ref="B1:Z1"/>
    <mergeCell ref="B38:Z38"/>
    <mergeCell ref="B57:B58"/>
    <mergeCell ref="C57:I57"/>
    <mergeCell ref="J57:P57"/>
    <mergeCell ref="Q57:Z57"/>
    <mergeCell ref="V58:W58"/>
    <mergeCell ref="X58:Y58"/>
    <mergeCell ref="AD21:AM21"/>
    <mergeCell ref="HH4:IG4"/>
    <mergeCell ref="IH4:JC4"/>
    <mergeCell ref="B5:B6"/>
    <mergeCell ref="BH4:CG4"/>
    <mergeCell ref="CH4:DG4"/>
    <mergeCell ref="DH4:EG4"/>
    <mergeCell ref="Q5:Z5"/>
    <mergeCell ref="J5:P5"/>
    <mergeCell ref="C5:I5"/>
    <mergeCell ref="EH4:FG4"/>
    <mergeCell ref="FH4:GG4"/>
    <mergeCell ref="GH4:HG4"/>
    <mergeCell ref="B4:Z4"/>
    <mergeCell ref="B21:B22"/>
    <mergeCell ref="J21:P21"/>
    <mergeCell ref="GH39:HG39"/>
    <mergeCell ref="HH39:IG39"/>
    <mergeCell ref="IH39:JC39"/>
    <mergeCell ref="B41:B42"/>
    <mergeCell ref="C41:I41"/>
    <mergeCell ref="J41:P41"/>
    <mergeCell ref="Q41:Z41"/>
    <mergeCell ref="BH39:CG39"/>
    <mergeCell ref="CH39:DG39"/>
    <mergeCell ref="DH39:EG39"/>
    <mergeCell ref="EH39:FG39"/>
    <mergeCell ref="FH39:GG39"/>
  </mergeCells>
  <printOptions horizontalCentered="1" verticalCentered="1"/>
  <pageMargins left="0" right="0" top="0" bottom="0" header="0" footer="0"/>
  <pageSetup paperSize="9" scale="46" orientation="landscape" r:id="rId1"/>
  <rowBreaks count="1" manualBreakCount="1">
    <brk id="36" min="1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view="pageBreakPreview" zoomScale="60" zoomScaleNormal="60" workbookViewId="0">
      <selection activeCell="L53" sqref="L53"/>
    </sheetView>
  </sheetViews>
  <sheetFormatPr baseColWidth="10" defaultColWidth="11.44140625" defaultRowHeight="13.2" x14ac:dyDescent="0.25"/>
  <cols>
    <col min="1" max="1" width="4.6640625" style="1" customWidth="1"/>
    <col min="2" max="2" width="11.44140625" style="1"/>
    <col min="3" max="3" width="17" style="1" customWidth="1"/>
    <col min="4" max="4" width="15.88671875" style="1" customWidth="1"/>
    <col min="5" max="5" width="18.5546875" style="1" customWidth="1"/>
    <col min="6" max="6" width="17.33203125" style="1" customWidth="1"/>
    <col min="7" max="7" width="16.109375" style="1" customWidth="1"/>
    <col min="8" max="8" width="18.5546875" style="1" customWidth="1"/>
    <col min="9" max="9" width="17.88671875" style="1" customWidth="1"/>
    <col min="10" max="10" width="15.88671875" style="1" customWidth="1"/>
    <col min="11" max="11" width="20.6640625" style="1" customWidth="1"/>
    <col min="12" max="12" width="4.33203125" style="1" customWidth="1"/>
    <col min="13" max="16384" width="11.44140625" style="1"/>
  </cols>
  <sheetData>
    <row r="1" spans="1:25" ht="30" customHeight="1" x14ac:dyDescent="0.25">
      <c r="A1" s="271"/>
      <c r="B1" s="1024" t="s">
        <v>44</v>
      </c>
      <c r="C1" s="1024"/>
      <c r="D1" s="1024"/>
      <c r="E1" s="1024"/>
      <c r="F1" s="1024"/>
      <c r="G1" s="1024"/>
      <c r="H1" s="1024"/>
      <c r="I1" s="1024"/>
      <c r="J1" s="1024"/>
      <c r="K1" s="1024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1:25" ht="30" customHeight="1" x14ac:dyDescent="0.25">
      <c r="A2" s="271"/>
      <c r="B2" s="1049" t="s">
        <v>161</v>
      </c>
      <c r="C2" s="1049"/>
      <c r="D2" s="1049"/>
      <c r="E2" s="1049"/>
      <c r="F2" s="1049"/>
      <c r="G2" s="1049"/>
      <c r="H2" s="1049"/>
      <c r="I2" s="1049"/>
      <c r="J2" s="1049"/>
      <c r="K2" s="1049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5" ht="48.75" customHeight="1" x14ac:dyDescent="0.25">
      <c r="A3" s="271"/>
      <c r="B3" s="1050" t="s">
        <v>235</v>
      </c>
      <c r="C3" s="1050"/>
      <c r="D3" s="1050"/>
      <c r="E3" s="1050"/>
      <c r="F3" s="1050"/>
      <c r="G3" s="1050"/>
      <c r="H3" s="1050"/>
      <c r="I3" s="1050"/>
      <c r="J3" s="1050"/>
      <c r="K3" s="1050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30" customHeight="1" thickBot="1" x14ac:dyDescent="0.3">
      <c r="A4" s="271"/>
      <c r="B4" s="1024" t="s">
        <v>324</v>
      </c>
      <c r="C4" s="1024"/>
      <c r="D4" s="1024"/>
      <c r="E4" s="1024"/>
      <c r="F4" s="1024"/>
      <c r="G4" s="1024"/>
      <c r="H4" s="1024"/>
      <c r="I4" s="1024"/>
      <c r="J4" s="1024"/>
      <c r="K4" s="1024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</row>
    <row r="5" spans="1:25" ht="30" customHeight="1" thickBot="1" x14ac:dyDescent="0.3">
      <c r="A5" s="271"/>
      <c r="B5" s="958" t="s">
        <v>1</v>
      </c>
      <c r="C5" s="982" t="s">
        <v>2</v>
      </c>
      <c r="D5" s="983"/>
      <c r="E5" s="1005"/>
      <c r="F5" s="982" t="s">
        <v>11</v>
      </c>
      <c r="G5" s="983"/>
      <c r="H5" s="1005"/>
      <c r="I5" s="982" t="s">
        <v>12</v>
      </c>
      <c r="J5" s="983"/>
      <c r="K5" s="1005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</row>
    <row r="6" spans="1:25" ht="30" customHeight="1" thickBot="1" x14ac:dyDescent="0.3">
      <c r="A6" s="271"/>
      <c r="B6" s="959"/>
      <c r="C6" s="742" t="s">
        <v>70</v>
      </c>
      <c r="D6" s="743" t="s">
        <v>176</v>
      </c>
      <c r="E6" s="744" t="s">
        <v>6</v>
      </c>
      <c r="F6" s="742" t="s">
        <v>70</v>
      </c>
      <c r="G6" s="743" t="s">
        <v>176</v>
      </c>
      <c r="H6" s="744" t="s">
        <v>6</v>
      </c>
      <c r="I6" s="742" t="s">
        <v>70</v>
      </c>
      <c r="J6" s="743" t="s">
        <v>176</v>
      </c>
      <c r="K6" s="744" t="s">
        <v>6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</row>
    <row r="7" spans="1:25" ht="16.5" customHeight="1" x14ac:dyDescent="0.25">
      <c r="A7" s="271"/>
      <c r="B7" s="285">
        <v>1987</v>
      </c>
      <c r="C7" s="286">
        <v>222</v>
      </c>
      <c r="D7" s="287">
        <v>498</v>
      </c>
      <c r="E7" s="288">
        <f>SUM(C7:D7)</f>
        <v>720</v>
      </c>
      <c r="F7" s="287">
        <v>73037</v>
      </c>
      <c r="G7" s="287">
        <v>236370</v>
      </c>
      <c r="H7" s="288">
        <f>SUM(F7:G7)</f>
        <v>309407</v>
      </c>
      <c r="I7" s="286">
        <v>4214256</v>
      </c>
      <c r="J7" s="287">
        <v>4853674</v>
      </c>
      <c r="K7" s="288">
        <f t="shared" ref="K7:K35" si="0">SUM(I7:J7)</f>
        <v>9067930</v>
      </c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</row>
    <row r="8" spans="1:25" ht="16.5" customHeight="1" x14ac:dyDescent="0.25">
      <c r="A8" s="271"/>
      <c r="B8" s="285">
        <v>1988</v>
      </c>
      <c r="C8" s="291">
        <v>267</v>
      </c>
      <c r="D8" s="290">
        <v>547</v>
      </c>
      <c r="E8" s="289">
        <f t="shared" ref="E8:E35" si="1">SUM(C8:D8)</f>
        <v>814</v>
      </c>
      <c r="F8" s="290">
        <v>121592</v>
      </c>
      <c r="G8" s="290">
        <v>571660</v>
      </c>
      <c r="H8" s="289">
        <f t="shared" ref="H8:H35" si="2">SUM(F8:G8)</f>
        <v>693252</v>
      </c>
      <c r="I8" s="291">
        <v>22189547</v>
      </c>
      <c r="J8" s="290">
        <v>16085422</v>
      </c>
      <c r="K8" s="289">
        <f t="shared" si="0"/>
        <v>38274969</v>
      </c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</row>
    <row r="9" spans="1:25" ht="16.5" customHeight="1" x14ac:dyDescent="0.25">
      <c r="A9" s="271"/>
      <c r="B9" s="285">
        <v>1989</v>
      </c>
      <c r="C9" s="291">
        <v>202</v>
      </c>
      <c r="D9" s="290">
        <v>465</v>
      </c>
      <c r="E9" s="289">
        <f t="shared" si="1"/>
        <v>667</v>
      </c>
      <c r="F9" s="290">
        <v>68264</v>
      </c>
      <c r="G9" s="290">
        <v>139971</v>
      </c>
      <c r="H9" s="289">
        <f t="shared" si="2"/>
        <v>208235</v>
      </c>
      <c r="I9" s="291">
        <v>4941453</v>
      </c>
      <c r="J9" s="290">
        <v>10281713</v>
      </c>
      <c r="K9" s="289">
        <f t="shared" si="0"/>
        <v>15223166</v>
      </c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</row>
    <row r="10" spans="1:25" ht="16.5" customHeight="1" x14ac:dyDescent="0.25">
      <c r="A10" s="271"/>
      <c r="B10" s="285">
        <v>1990</v>
      </c>
      <c r="C10" s="291">
        <v>200</v>
      </c>
      <c r="D10" s="290">
        <v>413</v>
      </c>
      <c r="E10" s="289">
        <f t="shared" si="1"/>
        <v>613</v>
      </c>
      <c r="F10" s="290">
        <v>74724</v>
      </c>
      <c r="G10" s="290">
        <v>183510</v>
      </c>
      <c r="H10" s="289">
        <f t="shared" si="2"/>
        <v>258234</v>
      </c>
      <c r="I10" s="291">
        <v>4996251</v>
      </c>
      <c r="J10" s="290">
        <v>10071629</v>
      </c>
      <c r="K10" s="289">
        <f t="shared" si="0"/>
        <v>15067880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</row>
    <row r="11" spans="1:25" ht="16.5" customHeight="1" x14ac:dyDescent="0.25">
      <c r="A11" s="271"/>
      <c r="B11" s="285">
        <v>1991</v>
      </c>
      <c r="C11" s="291">
        <v>126</v>
      </c>
      <c r="D11" s="290">
        <v>189</v>
      </c>
      <c r="E11" s="289">
        <f t="shared" si="1"/>
        <v>315</v>
      </c>
      <c r="F11" s="290">
        <v>48613</v>
      </c>
      <c r="G11" s="290">
        <v>132115</v>
      </c>
      <c r="H11" s="289">
        <f t="shared" si="2"/>
        <v>180728</v>
      </c>
      <c r="I11" s="291">
        <v>2764025</v>
      </c>
      <c r="J11" s="290">
        <v>6116861</v>
      </c>
      <c r="K11" s="289">
        <f t="shared" si="0"/>
        <v>8880886</v>
      </c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</row>
    <row r="12" spans="1:25" ht="16.5" customHeight="1" x14ac:dyDescent="0.25">
      <c r="A12" s="271"/>
      <c r="B12" s="285">
        <v>1992</v>
      </c>
      <c r="C12" s="291">
        <v>97</v>
      </c>
      <c r="D12" s="290">
        <v>122</v>
      </c>
      <c r="E12" s="289">
        <f t="shared" si="1"/>
        <v>219</v>
      </c>
      <c r="F12" s="290">
        <v>36318</v>
      </c>
      <c r="G12" s="290">
        <v>78338</v>
      </c>
      <c r="H12" s="289">
        <f t="shared" si="2"/>
        <v>114656</v>
      </c>
      <c r="I12" s="291">
        <v>1109790</v>
      </c>
      <c r="J12" s="290">
        <v>1209589</v>
      </c>
      <c r="K12" s="289">
        <f t="shared" si="0"/>
        <v>2319379</v>
      </c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</row>
    <row r="13" spans="1:25" ht="16.5" customHeight="1" x14ac:dyDescent="0.25">
      <c r="A13" s="271"/>
      <c r="B13" s="285">
        <v>1993</v>
      </c>
      <c r="C13" s="291">
        <v>106</v>
      </c>
      <c r="D13" s="290">
        <v>45</v>
      </c>
      <c r="E13" s="289">
        <f t="shared" si="1"/>
        <v>151</v>
      </c>
      <c r="F13" s="290">
        <v>20184</v>
      </c>
      <c r="G13" s="290">
        <v>21290</v>
      </c>
      <c r="H13" s="289">
        <f t="shared" si="2"/>
        <v>41474</v>
      </c>
      <c r="I13" s="291">
        <v>1684707</v>
      </c>
      <c r="J13" s="290">
        <v>483057</v>
      </c>
      <c r="K13" s="289">
        <f t="shared" si="0"/>
        <v>2167764</v>
      </c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</row>
    <row r="14" spans="1:25" ht="16.5" customHeight="1" x14ac:dyDescent="0.25">
      <c r="A14" s="271"/>
      <c r="B14" s="285">
        <v>1994</v>
      </c>
      <c r="C14" s="291">
        <v>68</v>
      </c>
      <c r="D14" s="290">
        <v>100</v>
      </c>
      <c r="E14" s="289">
        <f t="shared" si="1"/>
        <v>168</v>
      </c>
      <c r="F14" s="290">
        <v>19824</v>
      </c>
      <c r="G14" s="290">
        <v>43116</v>
      </c>
      <c r="H14" s="289">
        <f t="shared" si="2"/>
        <v>62940</v>
      </c>
      <c r="I14" s="291">
        <v>1270212</v>
      </c>
      <c r="J14" s="290">
        <v>666435</v>
      </c>
      <c r="K14" s="289">
        <f t="shared" si="0"/>
        <v>1936647</v>
      </c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</row>
    <row r="15" spans="1:25" ht="16.5" customHeight="1" x14ac:dyDescent="0.25">
      <c r="A15" s="271"/>
      <c r="B15" s="285">
        <v>1995</v>
      </c>
      <c r="C15" s="291">
        <v>33</v>
      </c>
      <c r="D15" s="290">
        <v>69</v>
      </c>
      <c r="E15" s="289">
        <f t="shared" si="1"/>
        <v>102</v>
      </c>
      <c r="F15" s="290">
        <v>11164</v>
      </c>
      <c r="G15" s="290">
        <v>17018</v>
      </c>
      <c r="H15" s="289">
        <f t="shared" si="2"/>
        <v>28182</v>
      </c>
      <c r="I15" s="291">
        <v>579657</v>
      </c>
      <c r="J15" s="290">
        <v>469096</v>
      </c>
      <c r="K15" s="289">
        <f t="shared" si="0"/>
        <v>1048753</v>
      </c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</row>
    <row r="16" spans="1:25" ht="16.5" customHeight="1" x14ac:dyDescent="0.25">
      <c r="A16" s="271"/>
      <c r="B16" s="285">
        <v>1996</v>
      </c>
      <c r="C16" s="291">
        <v>28</v>
      </c>
      <c r="D16" s="290">
        <v>49</v>
      </c>
      <c r="E16" s="289">
        <f t="shared" si="1"/>
        <v>77</v>
      </c>
      <c r="F16" s="290">
        <v>19630</v>
      </c>
      <c r="G16" s="290">
        <v>16612</v>
      </c>
      <c r="H16" s="289">
        <f t="shared" si="2"/>
        <v>36242</v>
      </c>
      <c r="I16" s="291">
        <v>727226</v>
      </c>
      <c r="J16" s="290">
        <v>672660</v>
      </c>
      <c r="K16" s="289">
        <f t="shared" si="0"/>
        <v>1399886</v>
      </c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</row>
    <row r="17" spans="1:25" ht="16.5" customHeight="1" x14ac:dyDescent="0.25">
      <c r="A17" s="271"/>
      <c r="B17" s="285">
        <v>1997</v>
      </c>
      <c r="C17" s="291">
        <v>21</v>
      </c>
      <c r="D17" s="290">
        <v>45</v>
      </c>
      <c r="E17" s="289">
        <f t="shared" si="1"/>
        <v>66</v>
      </c>
      <c r="F17" s="290">
        <v>7833</v>
      </c>
      <c r="G17" s="290">
        <v>11363</v>
      </c>
      <c r="H17" s="289">
        <f t="shared" si="2"/>
        <v>19196</v>
      </c>
      <c r="I17" s="291">
        <v>163742</v>
      </c>
      <c r="J17" s="290">
        <v>155672</v>
      </c>
      <c r="K17" s="289">
        <f t="shared" si="0"/>
        <v>319414</v>
      </c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</row>
    <row r="18" spans="1:25" ht="16.5" customHeight="1" x14ac:dyDescent="0.25">
      <c r="A18" s="271"/>
      <c r="B18" s="285">
        <v>1998</v>
      </c>
      <c r="C18" s="291">
        <v>13</v>
      </c>
      <c r="D18" s="290">
        <v>45</v>
      </c>
      <c r="E18" s="289">
        <f t="shared" si="1"/>
        <v>58</v>
      </c>
      <c r="F18" s="290">
        <v>1489</v>
      </c>
      <c r="G18" s="290">
        <v>15844</v>
      </c>
      <c r="H18" s="289">
        <f t="shared" si="2"/>
        <v>17333</v>
      </c>
      <c r="I18" s="291">
        <v>49011</v>
      </c>
      <c r="J18" s="290">
        <v>274157</v>
      </c>
      <c r="K18" s="289">
        <f t="shared" si="0"/>
        <v>323168</v>
      </c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</row>
    <row r="19" spans="1:25" ht="16.5" customHeight="1" x14ac:dyDescent="0.25">
      <c r="A19" s="271"/>
      <c r="B19" s="285">
        <v>1999</v>
      </c>
      <c r="C19" s="291">
        <v>9</v>
      </c>
      <c r="D19" s="290">
        <v>62</v>
      </c>
      <c r="E19" s="289">
        <f t="shared" si="1"/>
        <v>71</v>
      </c>
      <c r="F19" s="290">
        <v>2686</v>
      </c>
      <c r="G19" s="290">
        <v>49394</v>
      </c>
      <c r="H19" s="289">
        <f t="shared" si="2"/>
        <v>52080</v>
      </c>
      <c r="I19" s="291">
        <v>73320</v>
      </c>
      <c r="J19" s="290">
        <v>650940</v>
      </c>
      <c r="K19" s="289">
        <f t="shared" si="0"/>
        <v>724260</v>
      </c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</row>
    <row r="20" spans="1:25" ht="16.5" customHeight="1" x14ac:dyDescent="0.25">
      <c r="A20" s="271"/>
      <c r="B20" s="285">
        <v>2000</v>
      </c>
      <c r="C20" s="291">
        <v>15</v>
      </c>
      <c r="D20" s="290">
        <v>22</v>
      </c>
      <c r="E20" s="289">
        <f t="shared" si="1"/>
        <v>37</v>
      </c>
      <c r="F20" s="290">
        <v>2052</v>
      </c>
      <c r="G20" s="290">
        <v>3228</v>
      </c>
      <c r="H20" s="289">
        <f t="shared" si="2"/>
        <v>5280</v>
      </c>
      <c r="I20" s="291">
        <v>138224</v>
      </c>
      <c r="J20" s="290">
        <v>43467</v>
      </c>
      <c r="K20" s="289">
        <f t="shared" si="0"/>
        <v>181691</v>
      </c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</row>
    <row r="21" spans="1:25" ht="16.5" customHeight="1" x14ac:dyDescent="0.25">
      <c r="A21" s="271"/>
      <c r="B21" s="285">
        <v>2001</v>
      </c>
      <c r="C21" s="292">
        <v>8</v>
      </c>
      <c r="D21" s="290">
        <v>32</v>
      </c>
      <c r="E21" s="289">
        <f t="shared" si="1"/>
        <v>40</v>
      </c>
      <c r="F21" s="745">
        <v>1140</v>
      </c>
      <c r="G21" s="290">
        <v>9910</v>
      </c>
      <c r="H21" s="289">
        <f t="shared" si="2"/>
        <v>11050</v>
      </c>
      <c r="I21" s="292">
        <v>75992</v>
      </c>
      <c r="J21" s="290">
        <v>412938</v>
      </c>
      <c r="K21" s="289">
        <f t="shared" si="0"/>
        <v>488930</v>
      </c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</row>
    <row r="22" spans="1:25" ht="16.5" customHeight="1" x14ac:dyDescent="0.25">
      <c r="A22" s="271"/>
      <c r="B22" s="285">
        <v>2002</v>
      </c>
      <c r="C22" s="292">
        <v>12</v>
      </c>
      <c r="D22" s="290">
        <v>52</v>
      </c>
      <c r="E22" s="289">
        <f t="shared" si="1"/>
        <v>64</v>
      </c>
      <c r="F22" s="745">
        <v>5471</v>
      </c>
      <c r="G22" s="290">
        <v>17454</v>
      </c>
      <c r="H22" s="289">
        <f t="shared" si="2"/>
        <v>22925</v>
      </c>
      <c r="I22" s="292">
        <v>271632</v>
      </c>
      <c r="J22" s="290">
        <v>641016</v>
      </c>
      <c r="K22" s="289">
        <f t="shared" si="0"/>
        <v>912648</v>
      </c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</row>
    <row r="23" spans="1:25" ht="16.5" customHeight="1" x14ac:dyDescent="0.25">
      <c r="A23" s="271"/>
      <c r="B23" s="285">
        <v>2003</v>
      </c>
      <c r="C23" s="291">
        <v>13</v>
      </c>
      <c r="D23" s="290">
        <v>55</v>
      </c>
      <c r="E23" s="289">
        <f>SUM(C23:D23)</f>
        <v>68</v>
      </c>
      <c r="F23" s="292">
        <v>20614</v>
      </c>
      <c r="G23" s="746">
        <v>16709</v>
      </c>
      <c r="H23" s="289">
        <f t="shared" si="2"/>
        <v>37323</v>
      </c>
      <c r="I23" s="292">
        <v>641566</v>
      </c>
      <c r="J23" s="746">
        <v>239796</v>
      </c>
      <c r="K23" s="289">
        <f t="shared" si="0"/>
        <v>881362</v>
      </c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</row>
    <row r="24" spans="1:25" ht="16.5" customHeight="1" x14ac:dyDescent="0.25">
      <c r="A24" s="271"/>
      <c r="B24" s="285">
        <v>2004</v>
      </c>
      <c r="C24" s="291">
        <v>12</v>
      </c>
      <c r="D24" s="290">
        <v>95</v>
      </c>
      <c r="E24" s="289">
        <f t="shared" si="1"/>
        <v>107</v>
      </c>
      <c r="F24" s="292">
        <v>3541</v>
      </c>
      <c r="G24" s="746">
        <v>25732</v>
      </c>
      <c r="H24" s="289">
        <f t="shared" si="2"/>
        <v>29273</v>
      </c>
      <c r="I24" s="292">
        <v>176824</v>
      </c>
      <c r="J24" s="746">
        <v>405504</v>
      </c>
      <c r="K24" s="289">
        <f t="shared" si="0"/>
        <v>582328</v>
      </c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</row>
    <row r="25" spans="1:25" s="2" customFormat="1" ht="16.5" customHeight="1" x14ac:dyDescent="0.25">
      <c r="A25" s="293"/>
      <c r="B25" s="285">
        <v>2005</v>
      </c>
      <c r="C25" s="291">
        <v>20</v>
      </c>
      <c r="D25" s="290">
        <v>45</v>
      </c>
      <c r="E25" s="289">
        <f t="shared" si="1"/>
        <v>65</v>
      </c>
      <c r="F25" s="292">
        <v>7346</v>
      </c>
      <c r="G25" s="746">
        <v>11676</v>
      </c>
      <c r="H25" s="289">
        <f t="shared" si="2"/>
        <v>19022</v>
      </c>
      <c r="I25" s="292">
        <v>276064</v>
      </c>
      <c r="J25" s="746">
        <v>202674</v>
      </c>
      <c r="K25" s="289">
        <f t="shared" si="0"/>
        <v>478738</v>
      </c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</row>
    <row r="26" spans="1:25" s="2" customFormat="1" ht="16.5" customHeight="1" x14ac:dyDescent="0.25">
      <c r="A26" s="293"/>
      <c r="B26" s="285">
        <v>2006</v>
      </c>
      <c r="C26" s="291">
        <v>18</v>
      </c>
      <c r="D26" s="290">
        <v>49</v>
      </c>
      <c r="E26" s="289">
        <f>SUM(C26:D26)</f>
        <v>67</v>
      </c>
      <c r="F26" s="292">
        <v>7626</v>
      </c>
      <c r="G26" s="746">
        <v>11939</v>
      </c>
      <c r="H26" s="289">
        <f t="shared" si="2"/>
        <v>19565</v>
      </c>
      <c r="I26" s="292">
        <v>287840</v>
      </c>
      <c r="J26" s="746">
        <v>158744</v>
      </c>
      <c r="K26" s="289">
        <f t="shared" si="0"/>
        <v>446584</v>
      </c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</row>
    <row r="27" spans="1:25" s="2" customFormat="1" ht="16.5" customHeight="1" x14ac:dyDescent="0.25">
      <c r="A27" s="293"/>
      <c r="B27" s="285">
        <v>2007</v>
      </c>
      <c r="C27" s="291">
        <v>20</v>
      </c>
      <c r="D27" s="290">
        <v>53</v>
      </c>
      <c r="E27" s="289">
        <f t="shared" si="1"/>
        <v>73</v>
      </c>
      <c r="F27" s="292">
        <v>9760</v>
      </c>
      <c r="G27" s="746">
        <v>38336</v>
      </c>
      <c r="H27" s="289">
        <f t="shared" si="2"/>
        <v>48096</v>
      </c>
      <c r="I27" s="292">
        <v>483072</v>
      </c>
      <c r="J27" s="746">
        <v>1733448</v>
      </c>
      <c r="K27" s="289">
        <f t="shared" si="0"/>
        <v>2216520</v>
      </c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</row>
    <row r="28" spans="1:25" s="2" customFormat="1" ht="16.5" customHeight="1" x14ac:dyDescent="0.25">
      <c r="A28" s="293"/>
      <c r="B28" s="285">
        <v>2008</v>
      </c>
      <c r="C28" s="291">
        <v>20</v>
      </c>
      <c r="D28" s="290">
        <v>43</v>
      </c>
      <c r="E28" s="289">
        <f t="shared" si="1"/>
        <v>63</v>
      </c>
      <c r="F28" s="292">
        <v>5410</v>
      </c>
      <c r="G28" s="746">
        <v>28601</v>
      </c>
      <c r="H28" s="289">
        <f t="shared" si="2"/>
        <v>34011</v>
      </c>
      <c r="I28" s="292">
        <v>325456</v>
      </c>
      <c r="J28" s="746">
        <v>1195504</v>
      </c>
      <c r="K28" s="289">
        <f t="shared" si="0"/>
        <v>1520960</v>
      </c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</row>
    <row r="29" spans="1:25" s="2" customFormat="1" ht="16.5" customHeight="1" x14ac:dyDescent="0.25">
      <c r="A29" s="293"/>
      <c r="B29" s="285">
        <v>2009</v>
      </c>
      <c r="C29" s="291">
        <v>40</v>
      </c>
      <c r="D29" s="290">
        <v>59</v>
      </c>
      <c r="E29" s="289">
        <f t="shared" si="1"/>
        <v>99</v>
      </c>
      <c r="F29" s="292">
        <v>12894</v>
      </c>
      <c r="G29" s="746">
        <v>23220</v>
      </c>
      <c r="H29" s="289">
        <f t="shared" si="2"/>
        <v>36114</v>
      </c>
      <c r="I29" s="292">
        <v>812456</v>
      </c>
      <c r="J29" s="746">
        <v>640010</v>
      </c>
      <c r="K29" s="289">
        <f t="shared" si="0"/>
        <v>1452466</v>
      </c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</row>
    <row r="30" spans="1:25" s="2" customFormat="1" ht="16.5" customHeight="1" x14ac:dyDescent="0.25">
      <c r="A30" s="293"/>
      <c r="B30" s="285">
        <v>2010</v>
      </c>
      <c r="C30" s="291">
        <v>32</v>
      </c>
      <c r="D30" s="290">
        <v>51</v>
      </c>
      <c r="E30" s="289">
        <f t="shared" si="1"/>
        <v>83</v>
      </c>
      <c r="F30" s="292">
        <v>10220</v>
      </c>
      <c r="G30" s="746">
        <v>20386</v>
      </c>
      <c r="H30" s="289">
        <f t="shared" si="2"/>
        <v>30606</v>
      </c>
      <c r="I30" s="292">
        <v>401440</v>
      </c>
      <c r="J30" s="746">
        <v>877940</v>
      </c>
      <c r="K30" s="289">
        <f t="shared" si="0"/>
        <v>1279380</v>
      </c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</row>
    <row r="31" spans="1:25" s="2" customFormat="1" ht="16.5" customHeight="1" x14ac:dyDescent="0.25">
      <c r="A31" s="293"/>
      <c r="B31" s="285">
        <v>2011</v>
      </c>
      <c r="C31" s="291">
        <v>36</v>
      </c>
      <c r="D31" s="290">
        <v>48</v>
      </c>
      <c r="E31" s="289">
        <f t="shared" si="1"/>
        <v>84</v>
      </c>
      <c r="F31" s="292">
        <v>12524</v>
      </c>
      <c r="G31" s="746">
        <v>14246</v>
      </c>
      <c r="H31" s="289">
        <f>SUM(F31:G31)</f>
        <v>26770</v>
      </c>
      <c r="I31" s="292">
        <v>1199880</v>
      </c>
      <c r="J31" s="746">
        <v>599536</v>
      </c>
      <c r="K31" s="289">
        <f t="shared" si="0"/>
        <v>1799416</v>
      </c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</row>
    <row r="32" spans="1:25" s="2" customFormat="1" ht="16.5" customHeight="1" x14ac:dyDescent="0.25">
      <c r="A32" s="293"/>
      <c r="B32" s="285">
        <v>2012</v>
      </c>
      <c r="C32" s="291">
        <v>33</v>
      </c>
      <c r="D32" s="290">
        <v>56</v>
      </c>
      <c r="E32" s="289">
        <f t="shared" si="1"/>
        <v>89</v>
      </c>
      <c r="F32" s="292">
        <v>8325</v>
      </c>
      <c r="G32" s="746">
        <v>17520</v>
      </c>
      <c r="H32" s="289">
        <f>SUM(F32:G32)</f>
        <v>25845</v>
      </c>
      <c r="I32" s="292">
        <v>693240</v>
      </c>
      <c r="J32" s="746">
        <v>1185456</v>
      </c>
      <c r="K32" s="289">
        <f t="shared" si="0"/>
        <v>1878696</v>
      </c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</row>
    <row r="33" spans="1:25" s="2" customFormat="1" ht="16.5" customHeight="1" x14ac:dyDescent="0.25">
      <c r="A33" s="293"/>
      <c r="B33" s="285">
        <v>2013</v>
      </c>
      <c r="C33" s="291">
        <v>44</v>
      </c>
      <c r="D33" s="290">
        <v>50</v>
      </c>
      <c r="E33" s="289">
        <f t="shared" si="1"/>
        <v>94</v>
      </c>
      <c r="F33" s="292">
        <v>10317</v>
      </c>
      <c r="G33" s="746">
        <v>16419</v>
      </c>
      <c r="H33" s="289">
        <f t="shared" si="2"/>
        <v>26736</v>
      </c>
      <c r="I33" s="292">
        <v>727416</v>
      </c>
      <c r="J33" s="746">
        <v>845786</v>
      </c>
      <c r="K33" s="289">
        <f t="shared" si="0"/>
        <v>1573202</v>
      </c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</row>
    <row r="34" spans="1:25" s="2" customFormat="1" ht="16.5" customHeight="1" x14ac:dyDescent="0.25">
      <c r="A34" s="293"/>
      <c r="B34" s="285">
        <v>2014</v>
      </c>
      <c r="C34" s="291">
        <v>45</v>
      </c>
      <c r="D34" s="290">
        <v>50</v>
      </c>
      <c r="E34" s="289">
        <f t="shared" si="1"/>
        <v>95</v>
      </c>
      <c r="F34" s="292">
        <v>15694</v>
      </c>
      <c r="G34" s="746">
        <v>24987</v>
      </c>
      <c r="H34" s="289">
        <f t="shared" si="2"/>
        <v>40681</v>
      </c>
      <c r="I34" s="292">
        <v>1481710</v>
      </c>
      <c r="J34" s="746">
        <v>1671308</v>
      </c>
      <c r="K34" s="289">
        <f t="shared" si="0"/>
        <v>3153018</v>
      </c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</row>
    <row r="35" spans="1:25" s="2" customFormat="1" ht="16.5" customHeight="1" x14ac:dyDescent="0.25">
      <c r="A35" s="293"/>
      <c r="B35" s="285">
        <v>2015</v>
      </c>
      <c r="C35" s="291">
        <v>25</v>
      </c>
      <c r="D35" s="290">
        <v>22</v>
      </c>
      <c r="E35" s="289">
        <f t="shared" si="1"/>
        <v>47</v>
      </c>
      <c r="F35" s="292">
        <v>6695</v>
      </c>
      <c r="G35" s="746">
        <v>25371</v>
      </c>
      <c r="H35" s="289">
        <f t="shared" si="2"/>
        <v>32066</v>
      </c>
      <c r="I35" s="292">
        <v>724320</v>
      </c>
      <c r="J35" s="746">
        <v>1201312</v>
      </c>
      <c r="K35" s="289">
        <f t="shared" si="0"/>
        <v>1925632</v>
      </c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</row>
    <row r="36" spans="1:25" s="2" customFormat="1" ht="16.5" customHeight="1" x14ac:dyDescent="0.25">
      <c r="A36" s="293"/>
      <c r="B36" s="285">
        <v>2016</v>
      </c>
      <c r="C36" s="291">
        <v>22</v>
      </c>
      <c r="D36" s="290">
        <v>19</v>
      </c>
      <c r="E36" s="289">
        <f>SUM(C36:D36)</f>
        <v>41</v>
      </c>
      <c r="F36" s="292">
        <v>7209</v>
      </c>
      <c r="G36" s="746">
        <v>13254</v>
      </c>
      <c r="H36" s="289">
        <f>SUM(F36:G36)</f>
        <v>20463</v>
      </c>
      <c r="I36" s="292">
        <v>1286160</v>
      </c>
      <c r="J36" s="746">
        <v>1797896</v>
      </c>
      <c r="K36" s="289">
        <f>SUM(I36:J36)</f>
        <v>3084056</v>
      </c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</row>
    <row r="37" spans="1:25" s="2" customFormat="1" ht="13.5" customHeight="1" x14ac:dyDescent="0.25">
      <c r="A37" s="293"/>
      <c r="B37" s="285">
        <v>2017</v>
      </c>
      <c r="C37" s="291">
        <v>17</v>
      </c>
      <c r="D37" s="290">
        <v>28</v>
      </c>
      <c r="E37" s="289">
        <f>SUM(C37:D37)</f>
        <v>45</v>
      </c>
      <c r="F37" s="292">
        <v>7198</v>
      </c>
      <c r="G37" s="746">
        <v>49412</v>
      </c>
      <c r="H37" s="289">
        <f>SUM(F37:G37)</f>
        <v>56610</v>
      </c>
      <c r="I37" s="292">
        <v>306592</v>
      </c>
      <c r="J37" s="746">
        <v>2699902</v>
      </c>
      <c r="K37" s="289">
        <f>SUM(I37:J37)</f>
        <v>3006494</v>
      </c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</row>
    <row r="38" spans="1:25" s="2" customFormat="1" ht="23.25" customHeight="1" thickBot="1" x14ac:dyDescent="0.3">
      <c r="A38" s="293"/>
      <c r="B38" s="294"/>
      <c r="C38" s="747"/>
      <c r="D38" s="748"/>
      <c r="E38" s="295"/>
      <c r="F38" s="749"/>
      <c r="G38" s="750"/>
      <c r="H38" s="295"/>
      <c r="I38" s="749"/>
      <c r="J38" s="750"/>
      <c r="K38" s="295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</row>
    <row r="39" spans="1:25" ht="15" customHeight="1" x14ac:dyDescent="0.25">
      <c r="A39" s="271"/>
      <c r="B39" s="1048" t="s">
        <v>250</v>
      </c>
      <c r="C39" s="1048"/>
      <c r="D39" s="1048"/>
      <c r="E39" s="1048"/>
      <c r="F39" s="1048"/>
      <c r="G39" s="1048"/>
      <c r="H39" s="1048"/>
      <c r="I39" s="1048"/>
      <c r="J39" s="1048"/>
      <c r="K39" s="1048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751"/>
    </row>
    <row r="40" spans="1:25" s="15" customFormat="1" ht="15" customHeight="1" x14ac:dyDescent="0.25">
      <c r="A40" s="273"/>
      <c r="B40" s="1047" t="s">
        <v>329</v>
      </c>
      <c r="C40" s="1047"/>
      <c r="D40" s="1047"/>
      <c r="E40" s="1047"/>
      <c r="F40" s="1047"/>
      <c r="G40" s="1047"/>
      <c r="H40" s="1047"/>
      <c r="I40" s="1047"/>
      <c r="J40" s="1047"/>
      <c r="K40" s="1047"/>
      <c r="L40" s="296"/>
      <c r="M40" s="296"/>
      <c r="N40" s="296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</row>
    <row r="41" spans="1:25" s="15" customFormat="1" ht="17.399999999999999" x14ac:dyDescent="0.25">
      <c r="A41" s="273"/>
      <c r="B41" s="298"/>
      <c r="C41" s="299"/>
      <c r="D41" s="299"/>
      <c r="E41" s="299"/>
      <c r="F41" s="299"/>
      <c r="G41" s="690"/>
      <c r="H41" s="299"/>
      <c r="I41" s="299"/>
      <c r="J41" s="299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</row>
    <row r="42" spans="1:25" ht="17.399999999999999" x14ac:dyDescent="0.25">
      <c r="B42" s="157"/>
      <c r="C42" s="30"/>
      <c r="D42" s="631"/>
      <c r="E42" s="631"/>
      <c r="F42" s="631"/>
      <c r="G42" s="631"/>
      <c r="H42" s="631"/>
      <c r="I42" s="631"/>
      <c r="J42" s="6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7.399999999999999" x14ac:dyDescent="0.25">
      <c r="B43" s="157"/>
      <c r="C43" s="30"/>
      <c r="D43" s="631"/>
      <c r="E43" s="631"/>
      <c r="F43" s="631"/>
      <c r="G43" s="631"/>
      <c r="H43" s="631"/>
      <c r="I43" s="631"/>
      <c r="J43" s="6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</sheetData>
  <mergeCells count="10">
    <mergeCell ref="B40:K40"/>
    <mergeCell ref="B39:K39"/>
    <mergeCell ref="B1:K1"/>
    <mergeCell ref="B2:K2"/>
    <mergeCell ref="B3:K3"/>
    <mergeCell ref="B4:K4"/>
    <mergeCell ref="B5:B6"/>
    <mergeCell ref="C5:E5"/>
    <mergeCell ref="F5:H5"/>
    <mergeCell ref="I5:K5"/>
  </mergeCells>
  <phoneticPr fontId="3" type="noConversion"/>
  <printOptions horizontalCentered="1" verticalCentered="1"/>
  <pageMargins left="0" right="0" top="0" bottom="0" header="0" footer="0"/>
  <pageSetup paperSize="9" scale="70" orientation="landscape" r:id="rId1"/>
  <headerFooter alignWithMargins="0"/>
  <ignoredErrors>
    <ignoredError sqref="E7:E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7"/>
  <sheetViews>
    <sheetView showGridLines="0" topLeftCell="A43" zoomScaleNormal="100" zoomScaleSheetLayoutView="93" workbookViewId="0">
      <selection activeCell="N15" sqref="N15"/>
    </sheetView>
  </sheetViews>
  <sheetFormatPr baseColWidth="10" defaultRowHeight="13.2" x14ac:dyDescent="0.25"/>
  <cols>
    <col min="1" max="1" width="6.44140625" customWidth="1"/>
    <col min="2" max="2" width="1.5546875" customWidth="1"/>
    <col min="3" max="3" width="20" customWidth="1"/>
    <col min="4" max="4" width="17.5546875" customWidth="1"/>
    <col min="5" max="5" width="18" customWidth="1"/>
    <col min="6" max="6" width="6.109375" customWidth="1"/>
    <col min="7" max="10" width="12.5546875" customWidth="1"/>
    <col min="11" max="11" width="14.44140625" customWidth="1"/>
  </cols>
  <sheetData>
    <row r="1" spans="3:11" ht="38.25" customHeight="1" x14ac:dyDescent="0.25">
      <c r="C1" s="18"/>
      <c r="D1" s="193"/>
      <c r="E1" s="193"/>
      <c r="F1" s="193"/>
      <c r="H1" s="552"/>
      <c r="I1" s="552"/>
      <c r="J1" s="552"/>
      <c r="K1" s="552"/>
    </row>
    <row r="2" spans="3:11" ht="6" customHeight="1" x14ac:dyDescent="0.25">
      <c r="C2" s="193"/>
      <c r="D2" s="193"/>
      <c r="E2" s="193"/>
      <c r="F2" s="193"/>
      <c r="H2" s="552"/>
      <c r="I2" s="552"/>
      <c r="J2" s="552"/>
      <c r="K2" s="552"/>
    </row>
    <row r="3" spans="3:11" ht="37.5" customHeight="1" x14ac:dyDescent="0.25">
      <c r="H3" s="552"/>
      <c r="I3" s="552"/>
      <c r="J3" s="552"/>
      <c r="K3" s="552"/>
    </row>
    <row r="4" spans="3:11" ht="6" customHeight="1" x14ac:dyDescent="0.25">
      <c r="H4" s="552"/>
      <c r="I4" s="552"/>
      <c r="J4" s="552"/>
      <c r="K4" s="552"/>
    </row>
    <row r="5" spans="3:11" ht="9.6" customHeight="1" x14ac:dyDescent="0.25">
      <c r="H5" s="552"/>
      <c r="I5" s="552"/>
      <c r="J5" s="552"/>
      <c r="K5" s="552"/>
    </row>
    <row r="6" spans="3:11" ht="12" customHeight="1" x14ac:dyDescent="0.25">
      <c r="H6" s="552"/>
      <c r="I6" s="552"/>
      <c r="J6" s="552"/>
      <c r="K6" s="552"/>
    </row>
    <row r="7" spans="3:11" ht="12" customHeight="1" x14ac:dyDescent="0.25">
      <c r="H7" s="552"/>
      <c r="I7" s="552"/>
      <c r="J7" s="552"/>
      <c r="K7" s="552"/>
    </row>
    <row r="8" spans="3:11" ht="12" customHeight="1" x14ac:dyDescent="0.25">
      <c r="H8" s="552"/>
      <c r="I8" s="552"/>
      <c r="J8" s="552"/>
      <c r="K8" s="552"/>
    </row>
    <row r="9" spans="3:11" ht="12" customHeight="1" x14ac:dyDescent="0.25">
      <c r="H9" s="552"/>
      <c r="I9" s="552"/>
      <c r="J9" s="552"/>
      <c r="K9" s="552"/>
    </row>
    <row r="10" spans="3:11" ht="12" customHeight="1" x14ac:dyDescent="0.25">
      <c r="H10" s="552"/>
      <c r="I10" s="552"/>
      <c r="J10" s="552"/>
      <c r="K10" s="552"/>
    </row>
    <row r="11" spans="3:11" ht="12" customHeight="1" x14ac:dyDescent="0.25">
      <c r="H11" s="552"/>
      <c r="I11" s="552"/>
      <c r="J11" s="552"/>
      <c r="K11" s="552"/>
    </row>
    <row r="12" spans="3:11" ht="12" customHeight="1" x14ac:dyDescent="0.25">
      <c r="H12" s="552"/>
      <c r="I12" s="552"/>
      <c r="J12" s="552"/>
      <c r="K12" s="552"/>
    </row>
    <row r="13" spans="3:11" ht="12" customHeight="1" x14ac:dyDescent="0.25">
      <c r="H13" s="552"/>
      <c r="I13" s="552"/>
      <c r="J13" s="552"/>
      <c r="K13" s="552"/>
    </row>
    <row r="14" spans="3:11" ht="12" customHeight="1" x14ac:dyDescent="0.25">
      <c r="H14" s="552"/>
      <c r="I14" s="552"/>
      <c r="J14" s="552"/>
      <c r="K14" s="552"/>
    </row>
    <row r="15" spans="3:11" ht="12" customHeight="1" x14ac:dyDescent="0.25">
      <c r="H15" s="552"/>
      <c r="I15" s="552"/>
      <c r="J15" s="552"/>
      <c r="K15" s="552"/>
    </row>
    <row r="16" spans="3:11" ht="12" customHeight="1" x14ac:dyDescent="0.25">
      <c r="H16" s="552"/>
      <c r="I16" s="552"/>
      <c r="J16" s="552"/>
      <c r="K16" s="552"/>
    </row>
    <row r="17" spans="8:13" ht="12" customHeight="1" x14ac:dyDescent="0.25">
      <c r="H17" s="552"/>
      <c r="I17" s="552"/>
      <c r="J17" s="552"/>
      <c r="K17" s="552"/>
    </row>
    <row r="18" spans="8:13" ht="12" customHeight="1" x14ac:dyDescent="0.25">
      <c r="H18" s="552"/>
      <c r="I18" s="552"/>
      <c r="J18" s="552"/>
      <c r="K18" s="552"/>
    </row>
    <row r="19" spans="8:13" ht="12" customHeight="1" x14ac:dyDescent="0.25">
      <c r="H19" s="552"/>
      <c r="I19" s="552"/>
      <c r="J19" s="552"/>
      <c r="K19" s="552"/>
    </row>
    <row r="20" spans="8:13" ht="12" customHeight="1" x14ac:dyDescent="0.25">
      <c r="H20" s="552"/>
      <c r="I20" s="552"/>
      <c r="J20" s="552"/>
      <c r="K20" s="552"/>
    </row>
    <row r="21" spans="8:13" ht="12" customHeight="1" x14ac:dyDescent="0.25">
      <c r="H21" s="552"/>
      <c r="I21" s="552"/>
      <c r="J21" s="552"/>
      <c r="K21" s="552"/>
      <c r="M21" s="552"/>
    </row>
    <row r="22" spans="8:13" ht="12" customHeight="1" x14ac:dyDescent="0.25">
      <c r="H22" s="552"/>
      <c r="I22" s="552"/>
      <c r="J22" s="552"/>
      <c r="K22" s="552"/>
    </row>
    <row r="23" spans="8:13" ht="12" customHeight="1" x14ac:dyDescent="0.25">
      <c r="H23" s="552"/>
      <c r="I23" s="552"/>
      <c r="J23" s="552"/>
      <c r="K23" s="552"/>
    </row>
    <row r="24" spans="8:13" ht="12" customHeight="1" x14ac:dyDescent="0.25">
      <c r="H24" s="552"/>
      <c r="I24" s="552"/>
      <c r="J24" s="552"/>
      <c r="K24" s="552"/>
    </row>
    <row r="25" spans="8:13" ht="12" customHeight="1" x14ac:dyDescent="0.25">
      <c r="H25" s="552"/>
      <c r="I25" s="552"/>
      <c r="J25" s="552"/>
      <c r="K25" s="552"/>
    </row>
    <row r="26" spans="8:13" ht="12" customHeight="1" x14ac:dyDescent="0.25">
      <c r="H26" s="552"/>
      <c r="I26" s="552"/>
      <c r="J26" s="552"/>
      <c r="K26" s="552"/>
    </row>
    <row r="27" spans="8:13" ht="12" customHeight="1" x14ac:dyDescent="0.25">
      <c r="H27" s="552"/>
      <c r="I27" s="552"/>
      <c r="J27" s="552"/>
      <c r="K27" s="552"/>
    </row>
    <row r="28" spans="8:13" ht="12" customHeight="1" x14ac:dyDescent="0.25">
      <c r="H28" s="552"/>
      <c r="I28" s="552"/>
      <c r="J28" s="552"/>
      <c r="K28" s="552"/>
    </row>
    <row r="29" spans="8:13" ht="12" customHeight="1" x14ac:dyDescent="0.25">
      <c r="H29" s="552"/>
      <c r="I29" s="552"/>
      <c r="J29" s="552"/>
      <c r="K29" s="552"/>
    </row>
    <row r="30" spans="8:13" ht="12" customHeight="1" x14ac:dyDescent="0.25">
      <c r="H30" s="552"/>
      <c r="I30" s="552"/>
      <c r="J30" s="552"/>
      <c r="K30" s="552"/>
    </row>
    <row r="31" spans="8:13" ht="12" customHeight="1" x14ac:dyDescent="0.25">
      <c r="H31" s="552"/>
      <c r="I31" s="552"/>
      <c r="J31" s="552"/>
      <c r="K31" s="552"/>
    </row>
    <row r="32" spans="8:13" ht="12" customHeight="1" x14ac:dyDescent="0.25">
      <c r="H32" s="552"/>
      <c r="I32" s="552"/>
      <c r="J32" s="552"/>
      <c r="K32" s="552"/>
    </row>
    <row r="33" spans="3:11" ht="12" customHeight="1" x14ac:dyDescent="0.25">
      <c r="H33" s="552"/>
      <c r="I33" s="552"/>
      <c r="J33" s="552"/>
      <c r="K33" s="552"/>
    </row>
    <row r="34" spans="3:11" ht="12" customHeight="1" x14ac:dyDescent="0.25">
      <c r="H34" s="552"/>
      <c r="I34" s="552"/>
      <c r="J34" s="552"/>
      <c r="K34" s="552"/>
    </row>
    <row r="35" spans="3:11" ht="12" customHeight="1" x14ac:dyDescent="0.25">
      <c r="H35" s="552"/>
      <c r="I35" s="552"/>
      <c r="J35" s="552"/>
      <c r="K35" s="552"/>
    </row>
    <row r="36" spans="3:11" ht="12" customHeight="1" x14ac:dyDescent="0.25">
      <c r="H36" s="552"/>
      <c r="I36" s="552"/>
      <c r="J36" s="552"/>
      <c r="K36" s="552"/>
    </row>
    <row r="37" spans="3:11" ht="12" customHeight="1" x14ac:dyDescent="0.25">
      <c r="H37" s="552"/>
      <c r="I37" s="552"/>
      <c r="J37" s="552"/>
      <c r="K37" s="552"/>
    </row>
    <row r="38" spans="3:11" ht="12" customHeight="1" x14ac:dyDescent="0.25">
      <c r="H38" s="552"/>
      <c r="I38" s="552"/>
      <c r="J38" s="552"/>
      <c r="K38" s="552"/>
    </row>
    <row r="39" spans="3:11" ht="12" customHeight="1" x14ac:dyDescent="0.25">
      <c r="H39" s="552"/>
      <c r="I39" s="552"/>
      <c r="J39" s="552"/>
      <c r="K39" s="552"/>
    </row>
    <row r="40" spans="3:11" ht="12" customHeight="1" x14ac:dyDescent="0.25">
      <c r="H40" s="552"/>
      <c r="I40" s="552"/>
      <c r="J40" s="552"/>
      <c r="K40" s="552"/>
    </row>
    <row r="41" spans="3:11" ht="12" customHeight="1" x14ac:dyDescent="0.25">
      <c r="H41" s="552"/>
      <c r="I41" s="552"/>
      <c r="J41" s="552"/>
      <c r="K41" s="552"/>
    </row>
    <row r="42" spans="3:11" ht="12" customHeight="1" x14ac:dyDescent="0.25">
      <c r="H42" s="552"/>
      <c r="I42" s="552"/>
      <c r="J42" s="552"/>
      <c r="K42" s="552"/>
    </row>
    <row r="43" spans="3:11" ht="12" customHeight="1" x14ac:dyDescent="0.25">
      <c r="H43" s="552"/>
      <c r="I43" s="552"/>
      <c r="J43" s="552"/>
      <c r="K43" s="552"/>
    </row>
    <row r="44" spans="3:11" ht="12" customHeight="1" x14ac:dyDescent="0.25">
      <c r="H44" s="552"/>
      <c r="I44" s="552"/>
      <c r="J44" s="552"/>
      <c r="K44" s="552"/>
    </row>
    <row r="45" spans="3:11" ht="12" customHeight="1" x14ac:dyDescent="0.25">
      <c r="C45" s="18"/>
      <c r="H45" s="552"/>
      <c r="I45" s="552"/>
      <c r="J45" s="552"/>
      <c r="K45" s="552"/>
    </row>
    <row r="46" spans="3:11" ht="12" customHeight="1" x14ac:dyDescent="0.25">
      <c r="H46" s="552"/>
      <c r="I46" s="552"/>
      <c r="J46" s="552"/>
      <c r="K46" s="552"/>
    </row>
    <row r="47" spans="3:11" ht="12" customHeight="1" x14ac:dyDescent="0.25">
      <c r="H47" s="552"/>
      <c r="I47" s="552"/>
      <c r="J47" s="552"/>
      <c r="K47" s="552"/>
    </row>
    <row r="48" spans="3:11" ht="12" customHeight="1" x14ac:dyDescent="0.25">
      <c r="H48" s="552"/>
      <c r="I48" s="552"/>
      <c r="J48" s="552"/>
      <c r="K48" s="552"/>
    </row>
    <row r="49" spans="7:11" ht="12" customHeight="1" x14ac:dyDescent="0.25">
      <c r="H49" s="552"/>
      <c r="I49" s="552"/>
      <c r="J49" s="552"/>
      <c r="K49" s="552"/>
    </row>
    <row r="50" spans="7:11" ht="12" customHeight="1" x14ac:dyDescent="0.25">
      <c r="H50" s="552"/>
      <c r="I50" s="552"/>
      <c r="J50" s="552"/>
      <c r="K50" s="552"/>
    </row>
    <row r="51" spans="7:11" ht="12" customHeight="1" x14ac:dyDescent="0.25">
      <c r="H51" s="552"/>
      <c r="I51" s="552"/>
      <c r="J51" s="552"/>
      <c r="K51" s="552"/>
    </row>
    <row r="52" spans="7:11" ht="12" customHeight="1" x14ac:dyDescent="0.25">
      <c r="H52" s="552"/>
      <c r="I52" s="552"/>
      <c r="J52" s="552"/>
      <c r="K52" s="552"/>
    </row>
    <row r="53" spans="7:11" ht="12" customHeight="1" x14ac:dyDescent="0.25">
      <c r="G53" s="18" t="s">
        <v>280</v>
      </c>
      <c r="H53" s="552"/>
      <c r="I53" s="552"/>
      <c r="J53" s="552"/>
      <c r="K53" s="552"/>
    </row>
    <row r="54" spans="7:11" x14ac:dyDescent="0.25">
      <c r="H54" s="552"/>
      <c r="I54" s="552"/>
      <c r="J54" s="552"/>
      <c r="K54" s="552"/>
    </row>
    <row r="65" spans="7:7" ht="65.400000000000006" customHeight="1" x14ac:dyDescent="0.25">
      <c r="G65" s="18" t="s">
        <v>280</v>
      </c>
    </row>
    <row r="66" spans="7:7" ht="53.4" customHeight="1" x14ac:dyDescent="0.25"/>
    <row r="67" spans="7:7" ht="28.2" customHeight="1" x14ac:dyDescent="0.25"/>
  </sheetData>
  <printOptions horizontalCentered="1" verticalCentered="1"/>
  <pageMargins left="0" right="0" top="0" bottom="0" header="0" footer="0"/>
  <pageSetup paperSize="9" scale="8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8"/>
  <sheetViews>
    <sheetView showGridLines="0" view="pageBreakPreview" zoomScale="60" zoomScaleNormal="80" workbookViewId="0">
      <selection activeCell="L53" sqref="L53"/>
    </sheetView>
  </sheetViews>
  <sheetFormatPr baseColWidth="10" defaultColWidth="11.44140625" defaultRowHeight="13.2" x14ac:dyDescent="0.25"/>
  <cols>
    <col min="1" max="1" width="8.109375" style="1" customWidth="1"/>
    <col min="2" max="2" width="16.44140625" style="1" customWidth="1"/>
    <col min="3" max="3" width="13" style="186" bestFit="1" customWidth="1"/>
    <col min="4" max="4" width="9.44140625" style="187" customWidth="1"/>
    <col min="5" max="5" width="11.5546875" style="1" customWidth="1"/>
    <col min="6" max="6" width="11.44140625" style="1" customWidth="1"/>
    <col min="7" max="7" width="11.5546875" style="1" customWidth="1"/>
    <col min="8" max="8" width="11" style="1" customWidth="1"/>
    <col min="9" max="9" width="14.33203125" style="1" customWidth="1"/>
    <col min="10" max="10" width="3.6640625" style="1" customWidth="1"/>
    <col min="11" max="11" width="9.5546875" style="1" customWidth="1"/>
    <col min="12" max="12" width="16.109375" style="1" customWidth="1"/>
    <col min="13" max="13" width="9.88671875" style="1" customWidth="1"/>
    <col min="14" max="14" width="16.109375" style="1" bestFit="1" customWidth="1"/>
    <col min="15" max="15" width="11.88671875" style="1" customWidth="1"/>
    <col min="16" max="16" width="17.33203125" style="1" bestFit="1" customWidth="1"/>
    <col min="17" max="17" width="3.6640625" style="1" customWidth="1"/>
    <col min="18" max="18" width="9.109375" style="1" customWidth="1"/>
    <col min="19" max="19" width="20" style="1" customWidth="1"/>
    <col min="20" max="20" width="3.5546875" style="1" customWidth="1"/>
    <col min="21" max="21" width="11.109375" style="1" customWidth="1"/>
    <col min="22" max="22" width="20.33203125" style="1" customWidth="1"/>
    <col min="23" max="23" width="10.6640625" style="1" customWidth="1"/>
    <col min="24" max="24" width="8.109375" style="1" customWidth="1"/>
    <col min="25" max="16384" width="11.44140625" style="1"/>
  </cols>
  <sheetData>
    <row r="1" spans="2:24" ht="30" customHeight="1" x14ac:dyDescent="0.25">
      <c r="B1" s="971" t="s">
        <v>45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</row>
    <row r="2" spans="2:24" s="4" customFormat="1" ht="24.9" customHeight="1" x14ac:dyDescent="0.25">
      <c r="B2" s="972" t="s">
        <v>161</v>
      </c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</row>
    <row r="3" spans="2:24" s="4" customFormat="1" ht="17.399999999999999" x14ac:dyDescent="0.25">
      <c r="B3" s="971" t="s">
        <v>113</v>
      </c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  <c r="S3" s="971"/>
      <c r="T3" s="971"/>
      <c r="U3" s="971"/>
      <c r="V3" s="971"/>
      <c r="W3" s="971"/>
    </row>
    <row r="4" spans="2:24" s="4" customFormat="1" ht="24.9" customHeight="1" thickBot="1" x14ac:dyDescent="0.3">
      <c r="B4" s="971">
        <v>2017</v>
      </c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</row>
    <row r="5" spans="2:24" s="4" customFormat="1" ht="24.9" customHeight="1" thickBot="1" x14ac:dyDescent="0.3">
      <c r="B5" s="1055" t="s">
        <v>24</v>
      </c>
      <c r="C5" s="1058" t="s">
        <v>2</v>
      </c>
      <c r="D5" s="1059"/>
      <c r="E5" s="1059"/>
      <c r="F5" s="1059"/>
      <c r="G5" s="1060"/>
      <c r="H5" s="1061"/>
      <c r="I5" s="980" t="s">
        <v>15</v>
      </c>
      <c r="J5" s="984"/>
      <c r="K5" s="984"/>
      <c r="L5" s="984"/>
      <c r="M5" s="984"/>
      <c r="N5" s="974"/>
      <c r="O5" s="975"/>
      <c r="P5" s="980" t="s">
        <v>148</v>
      </c>
      <c r="Q5" s="984"/>
      <c r="R5" s="984"/>
      <c r="S5" s="984"/>
      <c r="T5" s="984"/>
      <c r="U5" s="984"/>
      <c r="V5" s="974"/>
      <c r="W5" s="975"/>
    </row>
    <row r="6" spans="2:24" s="4" customFormat="1" ht="24.9" customHeight="1" x14ac:dyDescent="0.25">
      <c r="B6" s="1056"/>
      <c r="C6" s="1052" t="s">
        <v>70</v>
      </c>
      <c r="D6" s="1053"/>
      <c r="E6" s="1051" t="s">
        <v>176</v>
      </c>
      <c r="F6" s="1051" t="s">
        <v>5</v>
      </c>
      <c r="G6" s="1064" t="s">
        <v>6</v>
      </c>
      <c r="H6" s="1065"/>
      <c r="I6" s="1051" t="s">
        <v>70</v>
      </c>
      <c r="J6" s="1051"/>
      <c r="K6" s="1051"/>
      <c r="L6" s="1052" t="s">
        <v>176</v>
      </c>
      <c r="M6" s="1053" t="s">
        <v>5</v>
      </c>
      <c r="N6" s="1054" t="s">
        <v>6</v>
      </c>
      <c r="O6" s="1054"/>
      <c r="P6" s="1052" t="s">
        <v>70</v>
      </c>
      <c r="Q6" s="1051"/>
      <c r="R6" s="1053"/>
      <c r="S6" s="1051" t="s">
        <v>176</v>
      </c>
      <c r="T6" s="1051"/>
      <c r="U6" s="1053" t="s">
        <v>5</v>
      </c>
      <c r="V6" s="1062" t="s">
        <v>6</v>
      </c>
      <c r="W6" s="1063"/>
    </row>
    <row r="7" spans="2:24" s="4" customFormat="1" ht="24.9" customHeight="1" thickBot="1" x14ac:dyDescent="0.3">
      <c r="B7" s="1057"/>
      <c r="C7" s="752" t="s">
        <v>68</v>
      </c>
      <c r="D7" s="223" t="s">
        <v>5</v>
      </c>
      <c r="E7" s="753" t="s">
        <v>68</v>
      </c>
      <c r="F7" s="224" t="s">
        <v>5</v>
      </c>
      <c r="G7" s="752" t="s">
        <v>68</v>
      </c>
      <c r="H7" s="223" t="s">
        <v>5</v>
      </c>
      <c r="I7" s="753" t="s">
        <v>68</v>
      </c>
      <c r="J7" s="753"/>
      <c r="K7" s="224" t="s">
        <v>5</v>
      </c>
      <c r="L7" s="752" t="s">
        <v>68</v>
      </c>
      <c r="M7" s="223" t="s">
        <v>5</v>
      </c>
      <c r="N7" s="754" t="s">
        <v>68</v>
      </c>
      <c r="O7" s="755" t="s">
        <v>5</v>
      </c>
      <c r="P7" s="752" t="s">
        <v>68</v>
      </c>
      <c r="Q7" s="753"/>
      <c r="R7" s="223" t="s">
        <v>5</v>
      </c>
      <c r="S7" s="753" t="s">
        <v>68</v>
      </c>
      <c r="T7" s="753"/>
      <c r="U7" s="223" t="s">
        <v>5</v>
      </c>
      <c r="V7" s="754" t="s">
        <v>68</v>
      </c>
      <c r="W7" s="756" t="s">
        <v>5</v>
      </c>
    </row>
    <row r="8" spans="2:24" s="764" customFormat="1" ht="21" customHeight="1" x14ac:dyDescent="0.25">
      <c r="B8" s="757"/>
      <c r="C8" s="758"/>
      <c r="D8" s="759"/>
      <c r="E8" s="758"/>
      <c r="F8" s="759"/>
      <c r="G8" s="760"/>
      <c r="H8" s="761"/>
      <c r="I8" s="758"/>
      <c r="J8" s="758"/>
      <c r="K8" s="759"/>
      <c r="L8" s="762"/>
      <c r="M8" s="763"/>
      <c r="N8" s="760"/>
      <c r="O8" s="761"/>
      <c r="P8" s="758"/>
      <c r="Q8" s="758"/>
      <c r="R8" s="759"/>
      <c r="S8" s="758"/>
      <c r="T8" s="758"/>
      <c r="U8" s="759"/>
      <c r="V8" s="760"/>
      <c r="W8" s="761"/>
    </row>
    <row r="9" spans="2:24" s="4" customFormat="1" ht="30" customHeight="1" x14ac:dyDescent="0.25">
      <c r="B9" s="162" t="s">
        <v>39</v>
      </c>
      <c r="C9" s="12">
        <f>SUM('[1]C-12'!BL7)</f>
        <v>2</v>
      </c>
      <c r="D9" s="181">
        <f>C9*100/G22</f>
        <v>4.4444444444444446</v>
      </c>
      <c r="E9" s="642">
        <f>SUM('[1]C-12'!BM7)</f>
        <v>0</v>
      </c>
      <c r="F9" s="181">
        <f>E9*100/G22</f>
        <v>0</v>
      </c>
      <c r="G9" s="765">
        <f t="shared" ref="G9:H20" si="0">SUM(C9+E9)</f>
        <v>2</v>
      </c>
      <c r="H9" s="766">
        <f t="shared" si="0"/>
        <v>4.4444444444444446</v>
      </c>
      <c r="I9" s="642">
        <f>SUM('[1]C-12'!BL8)</f>
        <v>328</v>
      </c>
      <c r="J9" s="642"/>
      <c r="K9" s="181">
        <f>I9*100/N22</f>
        <v>0.57940293234410878</v>
      </c>
      <c r="L9" s="641">
        <f>SUM('[1]C-12'!BM8)</f>
        <v>0</v>
      </c>
      <c r="M9" s="767">
        <f>L9*100/N22</f>
        <v>0</v>
      </c>
      <c r="N9" s="765">
        <f t="shared" ref="N9:N20" si="1">SUM(I9+L9)</f>
        <v>328</v>
      </c>
      <c r="O9" s="766">
        <f>SUM(K9+M9)</f>
        <v>0.57940293234410878</v>
      </c>
      <c r="P9" s="642">
        <f>SUM('[1]C-12'!BL9)</f>
        <v>23664</v>
      </c>
      <c r="Q9" s="485"/>
      <c r="R9" s="181">
        <f>P9*100/V22</f>
        <v>0.78709619909436046</v>
      </c>
      <c r="S9" s="642">
        <f>SUM('[1]C-12'!BM9)</f>
        <v>119160</v>
      </c>
      <c r="T9" s="485" t="s">
        <v>188</v>
      </c>
      <c r="U9" s="181">
        <f>S9*100/V22</f>
        <v>3.9634205157236302</v>
      </c>
      <c r="V9" s="765">
        <f>SUM(P9+S9)</f>
        <v>142824</v>
      </c>
      <c r="W9" s="766">
        <f t="shared" ref="W9:W20" si="2">SUM(R9+U9)</f>
        <v>4.7505167148179908</v>
      </c>
      <c r="X9" s="6"/>
    </row>
    <row r="10" spans="2:24" s="4" customFormat="1" ht="30" customHeight="1" x14ac:dyDescent="0.25">
      <c r="B10" s="162" t="s">
        <v>40</v>
      </c>
      <c r="C10" s="12">
        <f>SUM('[1]C-12'!BL11)</f>
        <v>1</v>
      </c>
      <c r="D10" s="181">
        <f>C10*100/G22</f>
        <v>2.2222222222222223</v>
      </c>
      <c r="E10" s="642">
        <f>SUM('[1]C-12'!BM11)</f>
        <v>1</v>
      </c>
      <c r="F10" s="181">
        <f>E10*100/G22</f>
        <v>2.2222222222222223</v>
      </c>
      <c r="G10" s="765">
        <f t="shared" si="0"/>
        <v>2</v>
      </c>
      <c r="H10" s="766">
        <f t="shared" si="0"/>
        <v>4.4444444444444446</v>
      </c>
      <c r="I10" s="642">
        <f>SUM('[1]C-12'!BL12)</f>
        <v>77</v>
      </c>
      <c r="J10" s="642"/>
      <c r="K10" s="181">
        <f>I10*100/N22</f>
        <v>0.13601837131248895</v>
      </c>
      <c r="L10" s="641">
        <f>SUM('[1]C-12'!BM12)</f>
        <v>544</v>
      </c>
      <c r="M10" s="767">
        <f>L10*100/N22</f>
        <v>0.96096096096096095</v>
      </c>
      <c r="N10" s="765">
        <f t="shared" si="1"/>
        <v>621</v>
      </c>
      <c r="O10" s="766">
        <f>SUM(K10+M10)</f>
        <v>1.0969793322734498</v>
      </c>
      <c r="P10" s="642">
        <f>SUM('[1]C-12'!BL13)</f>
        <v>11144</v>
      </c>
      <c r="Q10" s="642"/>
      <c r="R10" s="181">
        <f>P10*100/V22</f>
        <v>0.3706643020075876</v>
      </c>
      <c r="S10" s="642">
        <f>SUM('[1]C-12'!BM13)</f>
        <v>100096</v>
      </c>
      <c r="T10" s="642"/>
      <c r="U10" s="181">
        <f>S10*100/V22</f>
        <v>3.3293264513416623</v>
      </c>
      <c r="V10" s="765">
        <f t="shared" ref="V10:V20" si="3">SUM(P10+S10)</f>
        <v>111240</v>
      </c>
      <c r="W10" s="766">
        <f t="shared" si="2"/>
        <v>3.6999907533492498</v>
      </c>
      <c r="X10" s="6"/>
    </row>
    <row r="11" spans="2:24" s="4" customFormat="1" ht="30" customHeight="1" x14ac:dyDescent="0.25">
      <c r="B11" s="162" t="s">
        <v>41</v>
      </c>
      <c r="C11" s="12">
        <f>SUM('[1]C-12'!BH14)</f>
        <v>0</v>
      </c>
      <c r="D11" s="181">
        <f>C11*100/G22</f>
        <v>0</v>
      </c>
      <c r="E11" s="12">
        <f>SUM('[1]C-12'!BM15)</f>
        <v>2</v>
      </c>
      <c r="F11" s="181">
        <f>E11*100/G22</f>
        <v>4.4444444444444446</v>
      </c>
      <c r="G11" s="765">
        <f t="shared" si="0"/>
        <v>2</v>
      </c>
      <c r="H11" s="766">
        <f t="shared" si="0"/>
        <v>4.4444444444444446</v>
      </c>
      <c r="I11" s="642">
        <f>SUM('[1]C-12'!BL16)</f>
        <v>0</v>
      </c>
      <c r="J11" s="642"/>
      <c r="K11" s="181">
        <f>I11*100/N22</f>
        <v>0</v>
      </c>
      <c r="L11" s="643">
        <f>SUM('[1]C-12'!BM16)</f>
        <v>799</v>
      </c>
      <c r="M11" s="767">
        <f>L11*100/N22</f>
        <v>1.4114114114114114</v>
      </c>
      <c r="N11" s="765">
        <f t="shared" si="1"/>
        <v>799</v>
      </c>
      <c r="O11" s="766">
        <f>SUM(K11+M11)</f>
        <v>1.4114114114114114</v>
      </c>
      <c r="P11" s="642">
        <f>SUM('[1]C-12'!BL17)</f>
        <v>0</v>
      </c>
      <c r="Q11" s="485"/>
      <c r="R11" s="181">
        <f>P11*100/V22</f>
        <v>0</v>
      </c>
      <c r="S11" s="12">
        <f>SUM('[1]C-12'!BM17)</f>
        <v>169224</v>
      </c>
      <c r="T11" s="12"/>
      <c r="U11" s="181">
        <f>S11*100/V22</f>
        <v>5.6286159227325916</v>
      </c>
      <c r="V11" s="765">
        <f t="shared" si="3"/>
        <v>169224</v>
      </c>
      <c r="W11" s="766">
        <f t="shared" si="2"/>
        <v>5.6286159227325916</v>
      </c>
      <c r="X11" s="6"/>
    </row>
    <row r="12" spans="2:24" s="4" customFormat="1" ht="30" customHeight="1" x14ac:dyDescent="0.25">
      <c r="B12" s="162" t="s">
        <v>42</v>
      </c>
      <c r="C12" s="12">
        <f>SUM('[1]C-12'!BL19)</f>
        <v>3</v>
      </c>
      <c r="D12" s="181">
        <f>C12*100/G22</f>
        <v>6.666666666666667</v>
      </c>
      <c r="E12" s="12">
        <f>SUM('[1]C-12'!BM19)</f>
        <v>3</v>
      </c>
      <c r="F12" s="181">
        <f>E12*100/G22</f>
        <v>6.666666666666667</v>
      </c>
      <c r="G12" s="765">
        <f t="shared" si="0"/>
        <v>6</v>
      </c>
      <c r="H12" s="766">
        <f t="shared" si="0"/>
        <v>13.333333333333334</v>
      </c>
      <c r="I12" s="642">
        <f>SUM('[1]C-12'!BL20)</f>
        <v>394</v>
      </c>
      <c r="J12" s="642"/>
      <c r="K12" s="181">
        <f>I12*100/N22</f>
        <v>0.69599010775481363</v>
      </c>
      <c r="L12" s="643">
        <f>SUM('[1]C-12'!BM20)</f>
        <v>1433</v>
      </c>
      <c r="M12" s="767">
        <f>L12*100/N22</f>
        <v>2.5313548842960607</v>
      </c>
      <c r="N12" s="765">
        <f t="shared" si="1"/>
        <v>1827</v>
      </c>
      <c r="O12" s="766">
        <f t="shared" ref="O12:O20" si="4">SUM(K12+M12)</f>
        <v>3.2273449920508743</v>
      </c>
      <c r="P12" s="642">
        <f>SUM('[1]C-12'!BL21)</f>
        <v>8624</v>
      </c>
      <c r="Q12" s="642"/>
      <c r="R12" s="181">
        <f>P12*100/V22</f>
        <v>0.28684574125210294</v>
      </c>
      <c r="S12" s="12">
        <f>SUM('[1]C-12'!BM21)</f>
        <v>128456</v>
      </c>
      <c r="T12" s="12"/>
      <c r="U12" s="181">
        <f>S12*100/V22</f>
        <v>4.2726178731771958</v>
      </c>
      <c r="V12" s="765">
        <f t="shared" si="3"/>
        <v>137080</v>
      </c>
      <c r="W12" s="766">
        <f t="shared" si="2"/>
        <v>4.5594636144292986</v>
      </c>
      <c r="X12" s="6"/>
    </row>
    <row r="13" spans="2:24" s="4" customFormat="1" ht="30" customHeight="1" x14ac:dyDescent="0.25">
      <c r="B13" s="162" t="s">
        <v>84</v>
      </c>
      <c r="C13" s="12">
        <f>SUM('[1]C-12'!BL23)</f>
        <v>2</v>
      </c>
      <c r="D13" s="181">
        <f>C13*100/G22</f>
        <v>4.4444444444444446</v>
      </c>
      <c r="E13" s="12">
        <f>SUM('[1]C-12'!BM23)</f>
        <v>1</v>
      </c>
      <c r="F13" s="182">
        <f>E13*100/G22</f>
        <v>2.2222222222222223</v>
      </c>
      <c r="G13" s="765">
        <f t="shared" si="0"/>
        <v>3</v>
      </c>
      <c r="H13" s="768">
        <f t="shared" si="0"/>
        <v>6.666666666666667</v>
      </c>
      <c r="I13" s="642">
        <f>SUM('[1]C-12'!BL24)</f>
        <v>138</v>
      </c>
      <c r="J13" s="642"/>
      <c r="K13" s="181">
        <f>I13*100/N22</f>
        <v>0.24377318494965552</v>
      </c>
      <c r="L13" s="643">
        <f>SUM('[1]C-12'!BM24)</f>
        <v>332</v>
      </c>
      <c r="M13" s="769">
        <f>L13*100/N22</f>
        <v>0.58646882176293946</v>
      </c>
      <c r="N13" s="765">
        <f t="shared" si="1"/>
        <v>470</v>
      </c>
      <c r="O13" s="768">
        <f t="shared" si="4"/>
        <v>0.83024200671259496</v>
      </c>
      <c r="P13" s="642">
        <f>SUM('[1]C-12'!BL25)</f>
        <v>11224</v>
      </c>
      <c r="Q13" s="183"/>
      <c r="R13" s="181">
        <f>P13*100/V22</f>
        <v>0.37332520869823788</v>
      </c>
      <c r="S13" s="12">
        <f>SUM('[1]C-12'!BM25)</f>
        <v>5312</v>
      </c>
      <c r="T13" s="12"/>
      <c r="U13" s="182">
        <f>S13*100/V22</f>
        <v>0.1766842042591803</v>
      </c>
      <c r="V13" s="765">
        <f t="shared" si="3"/>
        <v>16536</v>
      </c>
      <c r="W13" s="768">
        <f t="shared" si="2"/>
        <v>0.55000941295741823</v>
      </c>
      <c r="X13" s="6"/>
    </row>
    <row r="14" spans="2:24" s="4" customFormat="1" ht="30" customHeight="1" x14ac:dyDescent="0.25">
      <c r="B14" s="162" t="s">
        <v>43</v>
      </c>
      <c r="C14" s="12">
        <f>SUM('[1]C-12'!BL27)</f>
        <v>2</v>
      </c>
      <c r="D14" s="181">
        <f>C14*100/G22</f>
        <v>4.4444444444444446</v>
      </c>
      <c r="E14" s="12">
        <f>SUM('[1]C-12'!BM27)</f>
        <v>5</v>
      </c>
      <c r="F14" s="181">
        <f>E14*100/G22</f>
        <v>11.111111111111111</v>
      </c>
      <c r="G14" s="765">
        <f t="shared" si="0"/>
        <v>7</v>
      </c>
      <c r="H14" s="766">
        <f t="shared" si="0"/>
        <v>15.555555555555555</v>
      </c>
      <c r="I14" s="642">
        <f>SUM('[1]C-12'!BL28)</f>
        <v>897</v>
      </c>
      <c r="J14" s="642"/>
      <c r="K14" s="181">
        <f>I14*100/N22</f>
        <v>1.584525702172761</v>
      </c>
      <c r="L14" s="643">
        <f>SUM('[1]C-12'!BM28)</f>
        <v>827</v>
      </c>
      <c r="M14" s="767">
        <f>L14*100/N22</f>
        <v>1.4608726373432255</v>
      </c>
      <c r="N14" s="765">
        <f t="shared" si="1"/>
        <v>1724</v>
      </c>
      <c r="O14" s="766">
        <f t="shared" si="4"/>
        <v>3.0453983395159865</v>
      </c>
      <c r="P14" s="642">
        <f>SUM('[1]C-12'!BL29)</f>
        <v>14232</v>
      </c>
      <c r="Q14" s="642"/>
      <c r="R14" s="181">
        <f>P14*100/V22</f>
        <v>0.47337530026668939</v>
      </c>
      <c r="S14" s="12">
        <f>SUM('[1]C-12'!BM29)</f>
        <v>31240</v>
      </c>
      <c r="T14" s="12"/>
      <c r="U14" s="181">
        <f>S14*100/V22</f>
        <v>1.0390840626989444</v>
      </c>
      <c r="V14" s="765">
        <f t="shared" si="3"/>
        <v>45472</v>
      </c>
      <c r="W14" s="766">
        <f t="shared" si="2"/>
        <v>1.5124593629656338</v>
      </c>
      <c r="X14" s="6"/>
    </row>
    <row r="15" spans="2:24" s="4" customFormat="1" ht="30" customHeight="1" x14ac:dyDescent="0.25">
      <c r="B15" s="162" t="s">
        <v>58</v>
      </c>
      <c r="C15" s="642">
        <f>SUM('[1]C-12'!BL31)</f>
        <v>3</v>
      </c>
      <c r="D15" s="181">
        <f>C15*100/G22</f>
        <v>6.666666666666667</v>
      </c>
      <c r="E15" s="642">
        <f>SUM('[1]C-12'!BM31)</f>
        <v>6</v>
      </c>
      <c r="F15" s="181">
        <f>E15*100/G22</f>
        <v>13.333333333333334</v>
      </c>
      <c r="G15" s="765">
        <f t="shared" si="0"/>
        <v>9</v>
      </c>
      <c r="H15" s="766">
        <f t="shared" si="0"/>
        <v>20</v>
      </c>
      <c r="I15" s="642">
        <f>SUM('[1]C-12'!BL32)</f>
        <v>4009</v>
      </c>
      <c r="J15" s="642"/>
      <c r="K15" s="181">
        <f>I15*100/N22</f>
        <v>7.0817876700229645</v>
      </c>
      <c r="L15" s="641">
        <f>SUM('[1]C-12'!BM32)</f>
        <v>8466</v>
      </c>
      <c r="M15" s="767">
        <f>L15*100/N22</f>
        <v>14.954954954954955</v>
      </c>
      <c r="N15" s="765">
        <f t="shared" si="1"/>
        <v>12475</v>
      </c>
      <c r="O15" s="766">
        <f t="shared" si="4"/>
        <v>22.036742624977919</v>
      </c>
      <c r="P15" s="642">
        <f>SUM('[1]C-12'!BL33)</f>
        <v>64144</v>
      </c>
      <c r="Q15" s="123"/>
      <c r="R15" s="181">
        <f>P15*100/V22</f>
        <v>2.1335149845634152</v>
      </c>
      <c r="S15" s="642">
        <f>SUM('[1]C-12'!BM33)</f>
        <v>351264</v>
      </c>
      <c r="T15" s="184"/>
      <c r="U15" s="181">
        <f>S15*100/V22</f>
        <v>11.683509097307361</v>
      </c>
      <c r="V15" s="765">
        <f t="shared" si="3"/>
        <v>415408</v>
      </c>
      <c r="W15" s="766">
        <f t="shared" si="2"/>
        <v>13.817024081870777</v>
      </c>
      <c r="X15" s="6"/>
    </row>
    <row r="16" spans="2:24" s="4" customFormat="1" ht="30" customHeight="1" x14ac:dyDescent="0.25">
      <c r="B16" s="162" t="s">
        <v>57</v>
      </c>
      <c r="C16" s="642">
        <f>SUM('[1]C-12'!BL35)</f>
        <v>0</v>
      </c>
      <c r="D16" s="181">
        <f>C16*100/G22</f>
        <v>0</v>
      </c>
      <c r="E16" s="642">
        <f>SUM('[1]C-12'!BM35)</f>
        <v>2</v>
      </c>
      <c r="F16" s="181">
        <f>E16*100/G22</f>
        <v>4.4444444444444446</v>
      </c>
      <c r="G16" s="765">
        <f t="shared" si="0"/>
        <v>2</v>
      </c>
      <c r="H16" s="766">
        <f t="shared" si="0"/>
        <v>4.4444444444444446</v>
      </c>
      <c r="I16" s="642">
        <f>SUM('[1]C-12'!BL36)</f>
        <v>0</v>
      </c>
      <c r="J16" s="642"/>
      <c r="K16" s="181">
        <f>I16*100/N22</f>
        <v>0</v>
      </c>
      <c r="L16" s="641">
        <f>SUM('[1]C-12'!BM36)</f>
        <v>8143</v>
      </c>
      <c r="M16" s="767">
        <f>L16*100/N22</f>
        <v>14.384384384384385</v>
      </c>
      <c r="N16" s="765">
        <f t="shared" si="1"/>
        <v>8143</v>
      </c>
      <c r="O16" s="766">
        <f t="shared" si="4"/>
        <v>14.384384384384385</v>
      </c>
      <c r="P16" s="642">
        <f>SUM('[1]C-12'!BL37)</f>
        <v>0</v>
      </c>
      <c r="Q16" s="184"/>
      <c r="R16" s="181">
        <f>P16*100/V22</f>
        <v>0</v>
      </c>
      <c r="S16" s="642">
        <f>SUM('[1]C-12'!BM37)</f>
        <v>195238</v>
      </c>
      <c r="T16" s="642"/>
      <c r="U16" s="181">
        <f>S16*100/V22</f>
        <v>6.4938762558648042</v>
      </c>
      <c r="V16" s="765">
        <f t="shared" si="3"/>
        <v>195238</v>
      </c>
      <c r="W16" s="766">
        <f t="shared" si="2"/>
        <v>6.4938762558648042</v>
      </c>
      <c r="X16" s="6"/>
    </row>
    <row r="17" spans="2:24" s="4" customFormat="1" ht="30" customHeight="1" x14ac:dyDescent="0.25">
      <c r="B17" s="162" t="s">
        <v>56</v>
      </c>
      <c r="C17" s="642">
        <f>SUM('[1]C-12'!BL39)</f>
        <v>2</v>
      </c>
      <c r="D17" s="181">
        <f>C17*100/G22</f>
        <v>4.4444444444444446</v>
      </c>
      <c r="E17" s="642">
        <f>SUM('[1]C-12'!BM39)</f>
        <v>1</v>
      </c>
      <c r="F17" s="181">
        <f>E17*100/G22</f>
        <v>2.2222222222222223</v>
      </c>
      <c r="G17" s="765">
        <f t="shared" si="0"/>
        <v>3</v>
      </c>
      <c r="H17" s="766">
        <f t="shared" si="0"/>
        <v>6.666666666666667</v>
      </c>
      <c r="I17" s="642">
        <f>SUM('[1]C-12'!BL40)</f>
        <v>265</v>
      </c>
      <c r="J17" s="642"/>
      <c r="K17" s="181">
        <f>I17*100/N22</f>
        <v>0.46811517399752695</v>
      </c>
      <c r="L17" s="641">
        <f>SUM('[1]C-12'!BM40)</f>
        <v>2243</v>
      </c>
      <c r="M17" s="767">
        <f>L17*100/N22</f>
        <v>3.9621974916092562</v>
      </c>
      <c r="N17" s="765">
        <f t="shared" si="1"/>
        <v>2508</v>
      </c>
      <c r="O17" s="766">
        <f t="shared" si="4"/>
        <v>4.4303126656067828</v>
      </c>
      <c r="P17" s="642">
        <f>SUM('[1]C-12'!BL41)</f>
        <v>5320</v>
      </c>
      <c r="Q17" s="642"/>
      <c r="R17" s="181">
        <f>P17*100/V22</f>
        <v>0.17695029492824532</v>
      </c>
      <c r="S17" s="642">
        <f>SUM('[1]C-12'!BM41)</f>
        <v>121316</v>
      </c>
      <c r="T17" s="642"/>
      <c r="U17" s="181">
        <f>S17*100/V22</f>
        <v>4.0351319510366563</v>
      </c>
      <c r="V17" s="765">
        <f t="shared" si="3"/>
        <v>126636</v>
      </c>
      <c r="W17" s="766">
        <f t="shared" si="2"/>
        <v>4.2120822459649014</v>
      </c>
      <c r="X17" s="6"/>
    </row>
    <row r="18" spans="2:24" s="4" customFormat="1" ht="30" customHeight="1" x14ac:dyDescent="0.25">
      <c r="B18" s="162" t="s">
        <v>55</v>
      </c>
      <c r="C18" s="642">
        <f>SUM('[1]C-12'!BL43)</f>
        <v>1</v>
      </c>
      <c r="D18" s="181">
        <f>C18*100/G22</f>
        <v>2.2222222222222223</v>
      </c>
      <c r="E18" s="642">
        <f>SUM('[1]C-12'!BM43)</f>
        <v>3</v>
      </c>
      <c r="F18" s="181">
        <f>E18*100/G22</f>
        <v>6.666666666666667</v>
      </c>
      <c r="G18" s="765">
        <f t="shared" si="0"/>
        <v>4</v>
      </c>
      <c r="H18" s="766">
        <f t="shared" si="0"/>
        <v>8.8888888888888893</v>
      </c>
      <c r="I18" s="642">
        <f>SUM('[1]C-12'!BL44)</f>
        <v>930</v>
      </c>
      <c r="J18" s="642"/>
      <c r="K18" s="181">
        <f>I18*100/N22</f>
        <v>1.6428192898781133</v>
      </c>
      <c r="L18" s="641">
        <f>SUM('[1]C-12'!BM44)</f>
        <v>22054</v>
      </c>
      <c r="M18" s="767">
        <f>L18*100/N22</f>
        <v>38.957781310722488</v>
      </c>
      <c r="N18" s="765">
        <f t="shared" si="1"/>
        <v>22984</v>
      </c>
      <c r="O18" s="766">
        <f t="shared" si="4"/>
        <v>40.6006006006006</v>
      </c>
      <c r="P18" s="642">
        <f>SUM('[1]C-12'!BL45)</f>
        <v>141360</v>
      </c>
      <c r="Q18" s="642"/>
      <c r="R18" s="181">
        <f>P18*100/V22</f>
        <v>4.7018221223790899</v>
      </c>
      <c r="S18" s="642">
        <f>SUM('[1]C-12'!BM45)</f>
        <v>1001324</v>
      </c>
      <c r="T18" s="642"/>
      <c r="U18" s="181">
        <f>S18*100/V22</f>
        <v>33.305371638859086</v>
      </c>
      <c r="V18" s="765">
        <f t="shared" si="3"/>
        <v>1142684</v>
      </c>
      <c r="W18" s="766">
        <f t="shared" si="2"/>
        <v>38.007193761238177</v>
      </c>
      <c r="X18" s="6"/>
    </row>
    <row r="19" spans="2:24" s="4" customFormat="1" ht="30" customHeight="1" x14ac:dyDescent="0.25">
      <c r="B19" s="162" t="s">
        <v>54</v>
      </c>
      <c r="C19" s="642">
        <f>SUM('[1]C-12'!BL47)</f>
        <v>0</v>
      </c>
      <c r="D19" s="181">
        <f>C19*100/G22</f>
        <v>0</v>
      </c>
      <c r="E19" s="642">
        <f>SUM('[1]C-12'!BM47)</f>
        <v>2</v>
      </c>
      <c r="F19" s="181">
        <f>E19*100/G22</f>
        <v>4.4444444444444446</v>
      </c>
      <c r="G19" s="765">
        <f t="shared" si="0"/>
        <v>2</v>
      </c>
      <c r="H19" s="766">
        <f t="shared" si="0"/>
        <v>4.4444444444444446</v>
      </c>
      <c r="I19" s="642">
        <f>SUM('[1]C-12'!BL48)</f>
        <v>0</v>
      </c>
      <c r="J19" s="642"/>
      <c r="K19" s="181">
        <f>I19*100/N22</f>
        <v>0</v>
      </c>
      <c r="L19" s="643">
        <f>SUM('[1]C-12'!BM48)</f>
        <v>3886</v>
      </c>
      <c r="M19" s="767">
        <f>L19*100/N22</f>
        <v>6.8645115703939235</v>
      </c>
      <c r="N19" s="765">
        <f t="shared" si="1"/>
        <v>3886</v>
      </c>
      <c r="O19" s="766">
        <f t="shared" si="4"/>
        <v>6.8645115703939235</v>
      </c>
      <c r="P19" s="642">
        <f>SUM('[1]C-12'!BL49)</f>
        <v>0</v>
      </c>
      <c r="Q19" s="642"/>
      <c r="R19" s="181">
        <f>P19*100/V22</f>
        <v>0</v>
      </c>
      <c r="S19" s="12">
        <f>SUM('[1]C-12'!BM49)</f>
        <v>282528</v>
      </c>
      <c r="T19" s="12"/>
      <c r="U19" s="181">
        <f>S19*100/V22</f>
        <v>9.3972580687006193</v>
      </c>
      <c r="V19" s="765">
        <f t="shared" si="3"/>
        <v>282528</v>
      </c>
      <c r="W19" s="766">
        <f t="shared" si="2"/>
        <v>9.3972580687006193</v>
      </c>
      <c r="X19" s="6"/>
    </row>
    <row r="20" spans="2:24" s="4" customFormat="1" ht="30.75" customHeight="1" x14ac:dyDescent="0.25">
      <c r="B20" s="162" t="s">
        <v>189</v>
      </c>
      <c r="C20" s="642">
        <f>SUM('[1]C-12'!BL51)</f>
        <v>1</v>
      </c>
      <c r="D20" s="181">
        <f>C20*100/G22</f>
        <v>2.2222222222222223</v>
      </c>
      <c r="E20" s="642">
        <f>SUM('[1]C-12'!BM51)</f>
        <v>2</v>
      </c>
      <c r="F20" s="181">
        <f>E20*100/G22</f>
        <v>4.4444444444444446</v>
      </c>
      <c r="G20" s="765">
        <f t="shared" si="0"/>
        <v>3</v>
      </c>
      <c r="H20" s="766">
        <f t="shared" si="0"/>
        <v>6.666666666666667</v>
      </c>
      <c r="I20" s="642">
        <f>SUM('[1]C-12'!BL52)</f>
        <v>160</v>
      </c>
      <c r="J20" s="184"/>
      <c r="K20" s="181">
        <f>I20*100/N22</f>
        <v>0.28263557675322382</v>
      </c>
      <c r="L20" s="643">
        <f>SUM('[1]C-12'!BM52)</f>
        <v>685</v>
      </c>
      <c r="M20" s="767">
        <f>L20*100/N22</f>
        <v>1.2100335629747394</v>
      </c>
      <c r="N20" s="765">
        <f t="shared" si="1"/>
        <v>845</v>
      </c>
      <c r="O20" s="766">
        <f t="shared" si="4"/>
        <v>1.4926691397279632</v>
      </c>
      <c r="P20" s="642">
        <f>SUM('[1]C-12'!BL53)</f>
        <v>26880</v>
      </c>
      <c r="Q20" s="184"/>
      <c r="R20" s="181">
        <f>P20*100/V22</f>
        <v>0.89406464805850272</v>
      </c>
      <c r="S20" s="12">
        <f>SUM('[1]C-12'!BM53)</f>
        <v>194744</v>
      </c>
      <c r="T20" s="12"/>
      <c r="U20" s="181">
        <f>S20*100/V22</f>
        <v>6.4774451570500391</v>
      </c>
      <c r="V20" s="765">
        <f t="shared" si="3"/>
        <v>221624</v>
      </c>
      <c r="W20" s="766">
        <f t="shared" si="2"/>
        <v>7.3715098051085421</v>
      </c>
      <c r="X20" s="6"/>
    </row>
    <row r="21" spans="2:24" s="4" customFormat="1" ht="15.75" customHeight="1" thickBot="1" x14ac:dyDescent="0.3">
      <c r="B21" s="770"/>
      <c r="C21" s="183"/>
      <c r="D21" s="182"/>
      <c r="E21" s="183"/>
      <c r="F21" s="182"/>
      <c r="G21" s="771"/>
      <c r="H21" s="768"/>
      <c r="I21" s="183"/>
      <c r="J21" s="183"/>
      <c r="K21" s="182"/>
      <c r="L21" s="772"/>
      <c r="M21" s="773"/>
      <c r="N21" s="774"/>
      <c r="O21" s="775"/>
      <c r="P21" s="642"/>
      <c r="Q21" s="185"/>
      <c r="R21" s="182"/>
      <c r="S21" s="642"/>
      <c r="T21" s="642"/>
      <c r="U21" s="182"/>
      <c r="V21" s="156"/>
      <c r="W21" s="775"/>
      <c r="X21" s="6"/>
    </row>
    <row r="22" spans="2:24" s="4" customFormat="1" ht="40.5" customHeight="1" thickBot="1" x14ac:dyDescent="0.3">
      <c r="B22" s="202" t="s">
        <v>6</v>
      </c>
      <c r="C22" s="225">
        <f>SUM(C9:C21)</f>
        <v>17</v>
      </c>
      <c r="D22" s="226">
        <f t="shared" ref="D22:M22" si="5">SUM(D9:D21)</f>
        <v>37.777777777777779</v>
      </c>
      <c r="E22" s="639">
        <f>SUM(E9:E21)</f>
        <v>28</v>
      </c>
      <c r="F22" s="226">
        <f t="shared" si="5"/>
        <v>62.222222222222214</v>
      </c>
      <c r="G22" s="640">
        <f>SUM(G9:G21)</f>
        <v>45</v>
      </c>
      <c r="H22" s="227">
        <f t="shared" si="5"/>
        <v>100</v>
      </c>
      <c r="I22" s="639">
        <f>SUM(I9:I21)</f>
        <v>7198</v>
      </c>
      <c r="J22" s="639"/>
      <c r="K22" s="226">
        <f t="shared" si="5"/>
        <v>12.715068009185657</v>
      </c>
      <c r="L22" s="639">
        <f t="shared" si="5"/>
        <v>49412</v>
      </c>
      <c r="M22" s="226">
        <f t="shared" si="5"/>
        <v>87.284931990814357</v>
      </c>
      <c r="N22" s="776">
        <f>SUM(N9:N21)</f>
        <v>56610</v>
      </c>
      <c r="O22" s="777">
        <f>SUM(O9:O21)</f>
        <v>100</v>
      </c>
      <c r="P22" s="639">
        <f>SUM(P9:P21)</f>
        <v>306592</v>
      </c>
      <c r="Q22" s="639"/>
      <c r="R22" s="226">
        <f>SUM(R9:R21)</f>
        <v>10.197658801248231</v>
      </c>
      <c r="S22" s="639">
        <f>SUM(S9:S21)</f>
        <v>2699902</v>
      </c>
      <c r="T22" s="639"/>
      <c r="U22" s="226">
        <f>SUM(U9:U21)</f>
        <v>89.802341198751776</v>
      </c>
      <c r="V22" s="776">
        <f>SUM(P22+S22)</f>
        <v>3006494</v>
      </c>
      <c r="W22" s="777">
        <f>SUM(W9:W21)</f>
        <v>100</v>
      </c>
      <c r="X22" s="6"/>
    </row>
    <row r="23" spans="2:24" s="44" customFormat="1" ht="18.75" customHeight="1" x14ac:dyDescent="0.25"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778"/>
      <c r="N23" s="778"/>
      <c r="O23" s="778"/>
      <c r="P23" s="778"/>
      <c r="Q23" s="778"/>
    </row>
    <row r="24" spans="2:24" s="27" customFormat="1" ht="24" customHeight="1" x14ac:dyDescent="0.25">
      <c r="B24" s="18" t="s">
        <v>177</v>
      </c>
      <c r="C24" s="24"/>
      <c r="D24" s="25"/>
      <c r="E24" s="26"/>
      <c r="F24" s="26"/>
      <c r="G24" s="26"/>
      <c r="H24" s="26"/>
      <c r="I24" s="71"/>
      <c r="J24" s="71"/>
      <c r="N24" s="71"/>
      <c r="P24" s="70"/>
      <c r="Q24" s="70"/>
      <c r="R24" s="71"/>
      <c r="S24" s="71"/>
      <c r="T24" s="71"/>
      <c r="V24" s="70"/>
      <c r="W24" s="71"/>
    </row>
    <row r="25" spans="2:24" s="30" customFormat="1" ht="24" customHeight="1" x14ac:dyDescent="0.2">
      <c r="B25" s="885" t="s">
        <v>330</v>
      </c>
      <c r="C25" s="28"/>
      <c r="D25" s="29"/>
    </row>
    <row r="26" spans="2:24" s="30" customFormat="1" ht="24" customHeight="1" x14ac:dyDescent="0.2">
      <c r="B26" s="18" t="s">
        <v>331</v>
      </c>
      <c r="C26" s="886"/>
      <c r="D26" s="887"/>
      <c r="E26" s="888"/>
      <c r="F26" s="888"/>
      <c r="G26" s="888"/>
      <c r="H26" s="888"/>
      <c r="I26" s="888"/>
      <c r="J26" s="888"/>
      <c r="K26" s="888"/>
      <c r="L26" s="888"/>
      <c r="M26" s="888"/>
      <c r="N26" s="888"/>
    </row>
    <row r="27" spans="2:24" x14ac:dyDescent="0.25">
      <c r="B27" s="122"/>
    </row>
    <row r="28" spans="2:24" x14ac:dyDescent="0.25">
      <c r="B28" s="122"/>
    </row>
  </sheetData>
  <mergeCells count="18">
    <mergeCell ref="B1:W1"/>
    <mergeCell ref="B2:W2"/>
    <mergeCell ref="B3:W3"/>
    <mergeCell ref="B4:W4"/>
    <mergeCell ref="B5:B7"/>
    <mergeCell ref="C5:H5"/>
    <mergeCell ref="I5:O5"/>
    <mergeCell ref="P5:W5"/>
    <mergeCell ref="C6:D6"/>
    <mergeCell ref="S6:U6"/>
    <mergeCell ref="V6:W6"/>
    <mergeCell ref="E6:F6"/>
    <mergeCell ref="G6:H6"/>
    <mergeCell ref="I6:K6"/>
    <mergeCell ref="L6:M6"/>
    <mergeCell ref="B23:L23"/>
    <mergeCell ref="N6:O6"/>
    <mergeCell ref="P6:R6"/>
  </mergeCells>
  <phoneticPr fontId="3" type="noConversion"/>
  <printOptions horizontalCentered="1" verticalCentered="1"/>
  <pageMargins left="0.39370078740157499" right="0.39370078740157499" top="0.27559055118110198" bottom="0.39370078740157499" header="0.35433070866141703" footer="0.35433070866141703"/>
  <pageSetup paperSize="9" scale="4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showGridLines="0" view="pageBreakPreview" zoomScale="60" zoomScaleNormal="68" workbookViewId="0">
      <selection activeCell="L53" sqref="L53"/>
    </sheetView>
  </sheetViews>
  <sheetFormatPr baseColWidth="10" defaultColWidth="11.44140625" defaultRowHeight="13.2" x14ac:dyDescent="0.25"/>
  <cols>
    <col min="1" max="1" width="5.5546875" style="1" customWidth="1"/>
    <col min="2" max="2" width="15.44140625" style="1" customWidth="1"/>
    <col min="3" max="3" width="13.109375" style="1" customWidth="1"/>
    <col min="4" max="4" width="9.6640625" style="1" customWidth="1"/>
    <col min="5" max="5" width="12.109375" style="1" customWidth="1"/>
    <col min="6" max="6" width="10" style="1" customWidth="1"/>
    <col min="7" max="7" width="12" style="1" customWidth="1"/>
    <col min="8" max="8" width="10.6640625" style="1" customWidth="1"/>
    <col min="9" max="9" width="11.6640625" style="1" customWidth="1"/>
    <col min="10" max="10" width="10.44140625" style="1" customWidth="1"/>
    <col min="11" max="11" width="11" style="1" customWidth="1"/>
    <col min="12" max="12" width="11.109375" style="1" customWidth="1"/>
    <col min="13" max="13" width="15.44140625" style="1" customWidth="1"/>
    <col min="14" max="14" width="11.5546875" style="1" customWidth="1"/>
    <col min="15" max="15" width="12.6640625" style="1" customWidth="1"/>
    <col min="16" max="16" width="9.33203125" style="1" customWidth="1"/>
    <col min="17" max="17" width="16.5546875" style="1" customWidth="1"/>
    <col min="18" max="18" width="3.109375" style="1" customWidth="1"/>
    <col min="19" max="19" width="10.5546875" style="1" customWidth="1"/>
    <col min="20" max="20" width="21" style="1" customWidth="1"/>
    <col min="21" max="21" width="12.33203125" style="1" customWidth="1"/>
    <col min="22" max="22" width="5.44140625" style="1" customWidth="1"/>
    <col min="23" max="16384" width="11.44140625" style="1"/>
  </cols>
  <sheetData>
    <row r="1" spans="2:21" s="15" customFormat="1" ht="30" customHeight="1" x14ac:dyDescent="0.25">
      <c r="B1" s="971" t="s">
        <v>94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</row>
    <row r="2" spans="2:21" s="42" customFormat="1" ht="30" customHeight="1" x14ac:dyDescent="0.25">
      <c r="B2" s="16" t="s">
        <v>161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1" s="42" customFormat="1" ht="18" customHeight="1" x14ac:dyDescent="0.25">
      <c r="B3" s="973" t="s">
        <v>228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</row>
    <row r="4" spans="2:21" s="42" customFormat="1" ht="35.25" customHeight="1" thickBot="1" x14ac:dyDescent="0.3">
      <c r="B4" s="1070">
        <v>2017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</row>
    <row r="5" spans="2:21" ht="30" customHeight="1" thickBot="1" x14ac:dyDescent="0.3">
      <c r="B5" s="1071" t="s">
        <v>24</v>
      </c>
      <c r="C5" s="1066" t="s">
        <v>2</v>
      </c>
      <c r="D5" s="1067"/>
      <c r="E5" s="1067"/>
      <c r="F5" s="1067"/>
      <c r="G5" s="1068"/>
      <c r="H5" s="1069"/>
      <c r="I5" s="228" t="s">
        <v>11</v>
      </c>
      <c r="J5" s="229"/>
      <c r="K5" s="229"/>
      <c r="L5" s="229"/>
      <c r="M5" s="230"/>
      <c r="N5" s="231"/>
      <c r="O5" s="1066" t="s">
        <v>103</v>
      </c>
      <c r="P5" s="1067"/>
      <c r="Q5" s="1067"/>
      <c r="R5" s="1067"/>
      <c r="S5" s="1067"/>
      <c r="T5" s="1068"/>
      <c r="U5" s="1069"/>
    </row>
    <row r="6" spans="2:21" ht="24.9" customHeight="1" x14ac:dyDescent="0.25">
      <c r="B6" s="1072"/>
      <c r="C6" s="1064" t="s">
        <v>14</v>
      </c>
      <c r="D6" s="1065"/>
      <c r="E6" s="1054" t="s">
        <v>13</v>
      </c>
      <c r="F6" s="1054"/>
      <c r="G6" s="1066" t="s">
        <v>6</v>
      </c>
      <c r="H6" s="1074"/>
      <c r="I6" s="1054" t="s">
        <v>14</v>
      </c>
      <c r="J6" s="1054"/>
      <c r="K6" s="1064" t="s">
        <v>13</v>
      </c>
      <c r="L6" s="1054"/>
      <c r="M6" s="1066" t="s">
        <v>6</v>
      </c>
      <c r="N6" s="1074"/>
      <c r="O6" s="1054" t="s">
        <v>14</v>
      </c>
      <c r="P6" s="1065"/>
      <c r="Q6" s="1054" t="s">
        <v>13</v>
      </c>
      <c r="R6" s="1054"/>
      <c r="S6" s="1054"/>
      <c r="T6" s="1066" t="s">
        <v>6</v>
      </c>
      <c r="U6" s="1074"/>
    </row>
    <row r="7" spans="2:21" ht="24.9" customHeight="1" thickBot="1" x14ac:dyDescent="0.3">
      <c r="B7" s="1073"/>
      <c r="C7" s="752" t="s">
        <v>68</v>
      </c>
      <c r="D7" s="223" t="s">
        <v>5</v>
      </c>
      <c r="E7" s="753" t="s">
        <v>68</v>
      </c>
      <c r="F7" s="224" t="s">
        <v>5</v>
      </c>
      <c r="G7" s="851" t="s">
        <v>68</v>
      </c>
      <c r="H7" s="223" t="s">
        <v>5</v>
      </c>
      <c r="I7" s="852" t="s">
        <v>68</v>
      </c>
      <c r="J7" s="224" t="s">
        <v>5</v>
      </c>
      <c r="K7" s="752" t="s">
        <v>68</v>
      </c>
      <c r="L7" s="224" t="s">
        <v>5</v>
      </c>
      <c r="M7" s="851" t="s">
        <v>68</v>
      </c>
      <c r="N7" s="223" t="s">
        <v>5</v>
      </c>
      <c r="O7" s="852" t="s">
        <v>68</v>
      </c>
      <c r="P7" s="223" t="s">
        <v>5</v>
      </c>
      <c r="Q7" s="1075" t="s">
        <v>68</v>
      </c>
      <c r="R7" s="1076"/>
      <c r="S7" s="224" t="s">
        <v>5</v>
      </c>
      <c r="T7" s="851" t="s">
        <v>68</v>
      </c>
      <c r="U7" s="223" t="s">
        <v>5</v>
      </c>
    </row>
    <row r="8" spans="2:21" s="892" customFormat="1" ht="15.75" customHeight="1" x14ac:dyDescent="0.25">
      <c r="B8" s="889"/>
      <c r="C8" s="890"/>
      <c r="D8" s="759"/>
      <c r="E8" s="891"/>
      <c r="F8" s="759"/>
      <c r="G8" s="890"/>
      <c r="H8" s="763"/>
      <c r="I8" s="891"/>
      <c r="J8" s="759"/>
      <c r="K8" s="891"/>
      <c r="L8" s="759"/>
      <c r="M8" s="890"/>
      <c r="N8" s="763"/>
      <c r="O8" s="891"/>
      <c r="P8" s="759"/>
      <c r="Q8" s="891"/>
      <c r="R8" s="891"/>
      <c r="S8" s="759"/>
      <c r="T8" s="890"/>
      <c r="U8" s="763"/>
    </row>
    <row r="9" spans="2:21" s="4" customFormat="1" ht="30" customHeight="1" x14ac:dyDescent="0.25">
      <c r="B9" s="162" t="s">
        <v>39</v>
      </c>
      <c r="C9" s="80">
        <v>0</v>
      </c>
      <c r="D9" s="779">
        <f>C9/G21*100</f>
        <v>0</v>
      </c>
      <c r="E9" s="82">
        <v>2</v>
      </c>
      <c r="F9" s="779">
        <f>E9/G21*100</f>
        <v>4.4444444444444446</v>
      </c>
      <c r="G9" s="771">
        <f>SUM(E9+C9)</f>
        <v>2</v>
      </c>
      <c r="H9" s="781">
        <f t="shared" ref="H9:H16" si="0">SUM(D9+F9)</f>
        <v>4.4444444444444446</v>
      </c>
      <c r="I9" s="82">
        <v>0</v>
      </c>
      <c r="J9" s="779">
        <f>I9/M$21*100</f>
        <v>0</v>
      </c>
      <c r="K9" s="82">
        <v>328</v>
      </c>
      <c r="L9" s="780">
        <f>K9/M$21*100</f>
        <v>0.57940293234410878</v>
      </c>
      <c r="M9" s="771">
        <f t="shared" ref="M9:N13" si="1">SUM(I9+K9)</f>
        <v>328</v>
      </c>
      <c r="N9" s="782">
        <f>SUM(J9+L9)</f>
        <v>0.57940293234410878</v>
      </c>
      <c r="O9" s="110">
        <v>0</v>
      </c>
      <c r="P9" s="780">
        <f>O9/T$21*100</f>
        <v>0</v>
      </c>
      <c r="Q9" s="110">
        <v>142824</v>
      </c>
      <c r="R9" s="479" t="s">
        <v>65</v>
      </c>
      <c r="S9" s="780">
        <f t="shared" ref="S9:S20" si="2">Q9/T$21*100</f>
        <v>4.7505167148179908</v>
      </c>
      <c r="T9" s="771">
        <f>SUM(O9+Q9)</f>
        <v>142824</v>
      </c>
      <c r="U9" s="782">
        <f t="shared" ref="U9:U20" si="3">SUM(P9+S9)</f>
        <v>4.7505167148179908</v>
      </c>
    </row>
    <row r="10" spans="2:21" s="4" customFormat="1" ht="30" customHeight="1" x14ac:dyDescent="0.25">
      <c r="B10" s="162" t="s">
        <v>40</v>
      </c>
      <c r="C10" s="80">
        <v>1</v>
      </c>
      <c r="D10" s="779">
        <f>C10/G21*100</f>
        <v>2.2222222222222223</v>
      </c>
      <c r="E10" s="82">
        <v>1</v>
      </c>
      <c r="F10" s="779">
        <f>E10/G21*100</f>
        <v>2.2222222222222223</v>
      </c>
      <c r="G10" s="771">
        <f>SUM(C10+E10)</f>
        <v>2</v>
      </c>
      <c r="H10" s="781">
        <f t="shared" si="0"/>
        <v>4.4444444444444446</v>
      </c>
      <c r="I10" s="82">
        <v>77</v>
      </c>
      <c r="J10" s="779">
        <f t="shared" ref="J10:J20" si="4">I10/M$21*100</f>
        <v>0.13601837131248898</v>
      </c>
      <c r="K10" s="82">
        <v>544</v>
      </c>
      <c r="L10" s="780">
        <f t="shared" ref="L10:L20" si="5">K10/M$21*100</f>
        <v>0.96096096096096095</v>
      </c>
      <c r="M10" s="771">
        <f t="shared" si="1"/>
        <v>621</v>
      </c>
      <c r="N10" s="782">
        <f t="shared" si="1"/>
        <v>1.09697933227345</v>
      </c>
      <c r="O10" s="97">
        <v>616</v>
      </c>
      <c r="P10" s="780">
        <f t="shared" ref="P10:P20" si="6">O10/T$21*100</f>
        <v>2.0488981518007356E-2</v>
      </c>
      <c r="Q10" s="97">
        <v>110624</v>
      </c>
      <c r="R10" s="98"/>
      <c r="S10" s="780">
        <f t="shared" si="2"/>
        <v>3.6795017718312431</v>
      </c>
      <c r="T10" s="771">
        <f>SUM(O10+Q10)</f>
        <v>111240</v>
      </c>
      <c r="U10" s="782">
        <f t="shared" si="3"/>
        <v>3.6999907533492502</v>
      </c>
    </row>
    <row r="11" spans="2:21" s="4" customFormat="1" ht="30" customHeight="1" x14ac:dyDescent="0.25">
      <c r="B11" s="162" t="s">
        <v>85</v>
      </c>
      <c r="C11" s="80">
        <v>0</v>
      </c>
      <c r="D11" s="779">
        <f>C11/G21*100</f>
        <v>0</v>
      </c>
      <c r="E11" s="82">
        <v>2</v>
      </c>
      <c r="F11" s="779">
        <f>E11/G21*100</f>
        <v>4.4444444444444446</v>
      </c>
      <c r="G11" s="771">
        <f>SUM(C11+E11)</f>
        <v>2</v>
      </c>
      <c r="H11" s="781">
        <f t="shared" si="0"/>
        <v>4.4444444444444446</v>
      </c>
      <c r="I11" s="82">
        <v>0</v>
      </c>
      <c r="J11" s="779">
        <f t="shared" si="4"/>
        <v>0</v>
      </c>
      <c r="K11" s="82">
        <v>799</v>
      </c>
      <c r="L11" s="780">
        <f t="shared" si="5"/>
        <v>1.4114114114114114</v>
      </c>
      <c r="M11" s="771">
        <f t="shared" si="1"/>
        <v>799</v>
      </c>
      <c r="N11" s="782">
        <f t="shared" si="1"/>
        <v>1.4114114114114114</v>
      </c>
      <c r="O11" s="97">
        <v>0</v>
      </c>
      <c r="P11" s="780">
        <f t="shared" si="6"/>
        <v>0</v>
      </c>
      <c r="Q11" s="97">
        <v>169224</v>
      </c>
      <c r="R11" s="479" t="s">
        <v>65</v>
      </c>
      <c r="S11" s="780">
        <f t="shared" si="2"/>
        <v>5.6286159227325916</v>
      </c>
      <c r="T11" s="771">
        <f>SUM(O11+Q11)</f>
        <v>169224</v>
      </c>
      <c r="U11" s="782">
        <f t="shared" si="3"/>
        <v>5.6286159227325916</v>
      </c>
    </row>
    <row r="12" spans="2:21" s="4" customFormat="1" ht="30" customHeight="1" x14ac:dyDescent="0.25">
      <c r="B12" s="162" t="s">
        <v>42</v>
      </c>
      <c r="C12" s="80">
        <v>4</v>
      </c>
      <c r="D12" s="779">
        <f>C12/G21*100</f>
        <v>8.8888888888888893</v>
      </c>
      <c r="E12" s="82">
        <v>2</v>
      </c>
      <c r="F12" s="779">
        <f>E12/G21*100</f>
        <v>4.4444444444444446</v>
      </c>
      <c r="G12" s="771">
        <f>SUM(C12+E12)</f>
        <v>6</v>
      </c>
      <c r="H12" s="781">
        <f t="shared" si="0"/>
        <v>13.333333333333334</v>
      </c>
      <c r="I12" s="82">
        <v>475</v>
      </c>
      <c r="J12" s="779">
        <f t="shared" si="4"/>
        <v>0.83907436848613315</v>
      </c>
      <c r="K12" s="82">
        <v>1352</v>
      </c>
      <c r="L12" s="780">
        <f t="shared" si="5"/>
        <v>2.3882706235647411</v>
      </c>
      <c r="M12" s="771">
        <f t="shared" si="1"/>
        <v>1827</v>
      </c>
      <c r="N12" s="782">
        <f t="shared" si="1"/>
        <v>3.2273449920508743</v>
      </c>
      <c r="O12" s="97">
        <v>9272</v>
      </c>
      <c r="P12" s="780">
        <f t="shared" si="6"/>
        <v>0.3083990854463704</v>
      </c>
      <c r="Q12" s="97">
        <v>127808</v>
      </c>
      <c r="R12" s="98"/>
      <c r="S12" s="780">
        <f t="shared" si="2"/>
        <v>4.2510645289829281</v>
      </c>
      <c r="T12" s="771">
        <f t="shared" ref="T12:T20" si="7">SUM(O12+Q12)</f>
        <v>137080</v>
      </c>
      <c r="U12" s="782">
        <f t="shared" si="3"/>
        <v>4.5594636144292986</v>
      </c>
    </row>
    <row r="13" spans="2:21" s="4" customFormat="1" ht="30" customHeight="1" x14ac:dyDescent="0.25">
      <c r="B13" s="162" t="s">
        <v>86</v>
      </c>
      <c r="C13" s="80">
        <v>1</v>
      </c>
      <c r="D13" s="783">
        <f>C13/G21*100</f>
        <v>2.2222222222222223</v>
      </c>
      <c r="E13" s="82">
        <v>2</v>
      </c>
      <c r="F13" s="779">
        <f>E13/G21*100</f>
        <v>4.4444444444444446</v>
      </c>
      <c r="G13" s="771">
        <f>SUM(E13+C13)</f>
        <v>3</v>
      </c>
      <c r="H13" s="784">
        <f t="shared" si="0"/>
        <v>6.666666666666667</v>
      </c>
      <c r="I13" s="82">
        <v>89</v>
      </c>
      <c r="J13" s="779">
        <f t="shared" si="4"/>
        <v>0.15721603956898075</v>
      </c>
      <c r="K13" s="82">
        <v>381</v>
      </c>
      <c r="L13" s="780">
        <f t="shared" si="5"/>
        <v>0.67302596714361418</v>
      </c>
      <c r="M13" s="771">
        <f t="shared" ref="M13:M20" si="8">SUM(I13+K13)</f>
        <v>470</v>
      </c>
      <c r="N13" s="782">
        <f t="shared" si="1"/>
        <v>0.83024200671259496</v>
      </c>
      <c r="O13" s="97">
        <v>1424</v>
      </c>
      <c r="P13" s="780">
        <f t="shared" si="6"/>
        <v>4.7364139093575439E-2</v>
      </c>
      <c r="Q13" s="97">
        <v>15112</v>
      </c>
      <c r="R13" s="98"/>
      <c r="S13" s="780">
        <f t="shared" si="2"/>
        <v>0.50264527386384272</v>
      </c>
      <c r="T13" s="771">
        <f t="shared" si="7"/>
        <v>16536</v>
      </c>
      <c r="U13" s="785">
        <f t="shared" si="3"/>
        <v>0.55000941295741812</v>
      </c>
    </row>
    <row r="14" spans="2:21" s="4" customFormat="1" ht="30" customHeight="1" x14ac:dyDescent="0.25">
      <c r="B14" s="162" t="s">
        <v>43</v>
      </c>
      <c r="C14" s="80">
        <v>4</v>
      </c>
      <c r="D14" s="783">
        <f>C14/G21*100</f>
        <v>8.8888888888888893</v>
      </c>
      <c r="E14" s="82">
        <v>3</v>
      </c>
      <c r="F14" s="779">
        <f>E14/G21*100</f>
        <v>6.666666666666667</v>
      </c>
      <c r="G14" s="771">
        <f t="shared" ref="G14:G20" si="9">SUM(C14+E14)</f>
        <v>7</v>
      </c>
      <c r="H14" s="784">
        <f t="shared" si="0"/>
        <v>15.555555555555557</v>
      </c>
      <c r="I14" s="82">
        <v>1066</v>
      </c>
      <c r="J14" s="779">
        <f t="shared" si="4"/>
        <v>1.8830595301183535</v>
      </c>
      <c r="K14" s="82">
        <v>658</v>
      </c>
      <c r="L14" s="780">
        <f t="shared" si="5"/>
        <v>1.1623388093976328</v>
      </c>
      <c r="M14" s="771">
        <f t="shared" si="8"/>
        <v>1724</v>
      </c>
      <c r="N14" s="785">
        <f>SUM(J14+L14)</f>
        <v>3.0453983395159865</v>
      </c>
      <c r="O14" s="97">
        <v>8528</v>
      </c>
      <c r="P14" s="780">
        <f t="shared" si="6"/>
        <v>0.28365265322332256</v>
      </c>
      <c r="Q14" s="97">
        <v>36944</v>
      </c>
      <c r="R14" s="479" t="s">
        <v>65</v>
      </c>
      <c r="S14" s="780">
        <f t="shared" si="2"/>
        <v>1.2288067097423112</v>
      </c>
      <c r="T14" s="771">
        <f t="shared" si="7"/>
        <v>45472</v>
      </c>
      <c r="U14" s="785">
        <f t="shared" si="3"/>
        <v>1.5124593629656338</v>
      </c>
    </row>
    <row r="15" spans="2:21" s="4" customFormat="1" ht="30" customHeight="1" x14ac:dyDescent="0.25">
      <c r="B15" s="162" t="s">
        <v>58</v>
      </c>
      <c r="C15" s="80">
        <v>5</v>
      </c>
      <c r="D15" s="779">
        <f>C15/G21*100</f>
        <v>11.111111111111111</v>
      </c>
      <c r="E15" s="82">
        <v>4</v>
      </c>
      <c r="F15" s="779">
        <f>E15/G21*100</f>
        <v>8.8888888888888893</v>
      </c>
      <c r="G15" s="771">
        <f t="shared" si="9"/>
        <v>9</v>
      </c>
      <c r="H15" s="781">
        <f t="shared" si="0"/>
        <v>20</v>
      </c>
      <c r="I15" s="82">
        <v>4204</v>
      </c>
      <c r="J15" s="779">
        <f t="shared" si="4"/>
        <v>7.4262497791909565</v>
      </c>
      <c r="K15" s="82">
        <v>8271</v>
      </c>
      <c r="L15" s="780">
        <f t="shared" si="5"/>
        <v>14.610492845786963</v>
      </c>
      <c r="M15" s="771">
        <f t="shared" si="8"/>
        <v>12475</v>
      </c>
      <c r="N15" s="782">
        <f t="shared" ref="N15:N20" si="10">SUM(J15+L15)</f>
        <v>22.036742624977919</v>
      </c>
      <c r="O15" s="97">
        <v>67072</v>
      </c>
      <c r="P15" s="780">
        <f t="shared" si="6"/>
        <v>2.2309041694412159</v>
      </c>
      <c r="Q15" s="97">
        <v>348336</v>
      </c>
      <c r="R15" s="786"/>
      <c r="S15" s="780">
        <f t="shared" si="2"/>
        <v>11.586119912429561</v>
      </c>
      <c r="T15" s="771">
        <f t="shared" si="7"/>
        <v>415408</v>
      </c>
      <c r="U15" s="782">
        <f t="shared" si="3"/>
        <v>13.817024081870777</v>
      </c>
    </row>
    <row r="16" spans="2:21" s="4" customFormat="1" ht="30" customHeight="1" x14ac:dyDescent="0.25">
      <c r="B16" s="162" t="s">
        <v>57</v>
      </c>
      <c r="C16" s="80">
        <v>1</v>
      </c>
      <c r="D16" s="779">
        <f>C16/G21*100</f>
        <v>2.2222222222222223</v>
      </c>
      <c r="E16" s="82">
        <v>1</v>
      </c>
      <c r="F16" s="779">
        <f>E16/G21*100</f>
        <v>2.2222222222222223</v>
      </c>
      <c r="G16" s="771">
        <f t="shared" si="9"/>
        <v>2</v>
      </c>
      <c r="H16" s="781">
        <f t="shared" si="0"/>
        <v>4.4444444444444446</v>
      </c>
      <c r="I16" s="82">
        <v>5900</v>
      </c>
      <c r="J16" s="779">
        <f t="shared" si="4"/>
        <v>10.422186892775127</v>
      </c>
      <c r="K16" s="82">
        <v>2243</v>
      </c>
      <c r="L16" s="780">
        <f t="shared" si="5"/>
        <v>3.9621974916092562</v>
      </c>
      <c r="M16" s="771">
        <f t="shared" si="8"/>
        <v>8143</v>
      </c>
      <c r="N16" s="782">
        <f>SUM(J16+L16)</f>
        <v>14.384384384384383</v>
      </c>
      <c r="O16" s="97">
        <v>47200</v>
      </c>
      <c r="P16" s="780">
        <f t="shared" si="6"/>
        <v>1.5699349474836803</v>
      </c>
      <c r="Q16" s="97">
        <v>148038</v>
      </c>
      <c r="R16" s="98"/>
      <c r="S16" s="780">
        <f t="shared" si="2"/>
        <v>4.9239413083811243</v>
      </c>
      <c r="T16" s="771">
        <f t="shared" si="7"/>
        <v>195238</v>
      </c>
      <c r="U16" s="782">
        <f t="shared" si="3"/>
        <v>6.4938762558648051</v>
      </c>
    </row>
    <row r="17" spans="2:26" s="4" customFormat="1" ht="30" customHeight="1" x14ac:dyDescent="0.25">
      <c r="B17" s="162" t="s">
        <v>56</v>
      </c>
      <c r="C17" s="80">
        <v>1</v>
      </c>
      <c r="D17" s="779">
        <f>C17/G21*100</f>
        <v>2.2222222222222223</v>
      </c>
      <c r="E17" s="82">
        <v>2</v>
      </c>
      <c r="F17" s="779">
        <f>E17/G21*100</f>
        <v>4.4444444444444446</v>
      </c>
      <c r="G17" s="771">
        <f t="shared" si="9"/>
        <v>3</v>
      </c>
      <c r="H17" s="781">
        <f>SUM(D17+F17)</f>
        <v>6.666666666666667</v>
      </c>
      <c r="I17" s="82">
        <v>220</v>
      </c>
      <c r="J17" s="779">
        <f t="shared" si="4"/>
        <v>0.38862391803568275</v>
      </c>
      <c r="K17" s="82">
        <v>2288</v>
      </c>
      <c r="L17" s="780">
        <f t="shared" si="5"/>
        <v>4.0416887475711007</v>
      </c>
      <c r="M17" s="771">
        <f t="shared" si="8"/>
        <v>2508</v>
      </c>
      <c r="N17" s="782">
        <f t="shared" si="10"/>
        <v>4.4303126656067837</v>
      </c>
      <c r="O17" s="97">
        <v>97920</v>
      </c>
      <c r="P17" s="780">
        <f t="shared" si="6"/>
        <v>3.2569497893559745</v>
      </c>
      <c r="Q17" s="97">
        <v>28716</v>
      </c>
      <c r="R17" s="98"/>
      <c r="S17" s="780">
        <f t="shared" si="2"/>
        <v>0.95513245660892721</v>
      </c>
      <c r="T17" s="771">
        <f t="shared" si="7"/>
        <v>126636</v>
      </c>
      <c r="U17" s="782">
        <f t="shared" si="3"/>
        <v>4.2120822459649014</v>
      </c>
    </row>
    <row r="18" spans="2:26" s="4" customFormat="1" ht="30" customHeight="1" x14ac:dyDescent="0.25">
      <c r="B18" s="162" t="s">
        <v>55</v>
      </c>
      <c r="C18" s="80">
        <v>1</v>
      </c>
      <c r="D18" s="783">
        <f>C18/G21*100</f>
        <v>2.2222222222222223</v>
      </c>
      <c r="E18" s="82">
        <v>3</v>
      </c>
      <c r="F18" s="779">
        <f>E18/G21*100</f>
        <v>6.666666666666667</v>
      </c>
      <c r="G18" s="771">
        <f t="shared" si="9"/>
        <v>4</v>
      </c>
      <c r="H18" s="781">
        <f>SUM(D18+F18)</f>
        <v>8.8888888888888893</v>
      </c>
      <c r="I18" s="82">
        <v>9154</v>
      </c>
      <c r="J18" s="779">
        <f t="shared" si="4"/>
        <v>16.170287934993819</v>
      </c>
      <c r="K18" s="82">
        <v>13830</v>
      </c>
      <c r="L18" s="780">
        <f t="shared" si="5"/>
        <v>24.430312665606781</v>
      </c>
      <c r="M18" s="771">
        <f t="shared" si="8"/>
        <v>22984</v>
      </c>
      <c r="N18" s="782">
        <f t="shared" si="10"/>
        <v>40.6006006006006</v>
      </c>
      <c r="O18" s="97">
        <v>54924</v>
      </c>
      <c r="P18" s="780">
        <f t="shared" si="6"/>
        <v>1.8268454884659673</v>
      </c>
      <c r="Q18" s="97">
        <v>1087760</v>
      </c>
      <c r="R18" s="786"/>
      <c r="S18" s="780">
        <f t="shared" si="2"/>
        <v>36.180348272772207</v>
      </c>
      <c r="T18" s="771">
        <f t="shared" si="7"/>
        <v>1142684</v>
      </c>
      <c r="U18" s="782">
        <f t="shared" si="3"/>
        <v>38.007193761238177</v>
      </c>
    </row>
    <row r="19" spans="2:26" s="4" customFormat="1" ht="30" customHeight="1" x14ac:dyDescent="0.25">
      <c r="B19" s="162" t="s">
        <v>54</v>
      </c>
      <c r="C19" s="80">
        <v>0</v>
      </c>
      <c r="D19" s="783">
        <f>C19/G21*100</f>
        <v>0</v>
      </c>
      <c r="E19" s="82">
        <v>2</v>
      </c>
      <c r="F19" s="779">
        <f>E19/G21*100</f>
        <v>4.4444444444444446</v>
      </c>
      <c r="G19" s="771">
        <f t="shared" si="9"/>
        <v>2</v>
      </c>
      <c r="H19" s="781">
        <f>SUM(+D19+F19)</f>
        <v>4.4444444444444446</v>
      </c>
      <c r="I19" s="82">
        <v>0</v>
      </c>
      <c r="J19" s="779">
        <f t="shared" si="4"/>
        <v>0</v>
      </c>
      <c r="K19" s="82">
        <v>3886</v>
      </c>
      <c r="L19" s="780">
        <f t="shared" si="5"/>
        <v>6.8645115703939235</v>
      </c>
      <c r="M19" s="771">
        <f t="shared" si="8"/>
        <v>3886</v>
      </c>
      <c r="N19" s="782">
        <f t="shared" si="10"/>
        <v>6.8645115703939235</v>
      </c>
      <c r="O19" s="97">
        <v>0</v>
      </c>
      <c r="P19" s="780">
        <f t="shared" si="6"/>
        <v>0</v>
      </c>
      <c r="Q19" s="97">
        <v>282528</v>
      </c>
      <c r="R19" s="786"/>
      <c r="S19" s="780">
        <f t="shared" si="2"/>
        <v>9.3972580687006193</v>
      </c>
      <c r="T19" s="771">
        <f t="shared" si="7"/>
        <v>282528</v>
      </c>
      <c r="U19" s="782">
        <f t="shared" si="3"/>
        <v>9.3972580687006193</v>
      </c>
    </row>
    <row r="20" spans="2:26" s="4" customFormat="1" ht="30" customHeight="1" thickBot="1" x14ac:dyDescent="0.3">
      <c r="B20" s="162" t="s">
        <v>53</v>
      </c>
      <c r="C20" s="80">
        <v>0</v>
      </c>
      <c r="D20" s="783">
        <f>C20/G21*100</f>
        <v>0</v>
      </c>
      <c r="E20" s="82">
        <v>3</v>
      </c>
      <c r="F20" s="779">
        <f>E20/G21*100</f>
        <v>6.666666666666667</v>
      </c>
      <c r="G20" s="774">
        <f t="shared" si="9"/>
        <v>3</v>
      </c>
      <c r="H20" s="893">
        <f>SUM(D20+F20)</f>
        <v>6.666666666666667</v>
      </c>
      <c r="I20" s="82">
        <v>0</v>
      </c>
      <c r="J20" s="779">
        <f t="shared" si="4"/>
        <v>0</v>
      </c>
      <c r="K20" s="82">
        <v>845</v>
      </c>
      <c r="L20" s="780">
        <f t="shared" si="5"/>
        <v>1.4926691397279634</v>
      </c>
      <c r="M20" s="774">
        <f t="shared" si="8"/>
        <v>845</v>
      </c>
      <c r="N20" s="894">
        <f t="shared" si="10"/>
        <v>1.4926691397279634</v>
      </c>
      <c r="O20" s="97">
        <v>0</v>
      </c>
      <c r="P20" s="780">
        <f t="shared" si="6"/>
        <v>0</v>
      </c>
      <c r="Q20" s="97">
        <v>221624</v>
      </c>
      <c r="R20" s="479" t="s">
        <v>65</v>
      </c>
      <c r="S20" s="780">
        <f t="shared" si="2"/>
        <v>7.3715098051085421</v>
      </c>
      <c r="T20" s="774">
        <f t="shared" si="7"/>
        <v>221624</v>
      </c>
      <c r="U20" s="894">
        <f t="shared" si="3"/>
        <v>7.3715098051085421</v>
      </c>
    </row>
    <row r="21" spans="2:26" s="787" customFormat="1" ht="54" customHeight="1" thickBot="1" x14ac:dyDescent="0.3">
      <c r="B21" s="627" t="s">
        <v>6</v>
      </c>
      <c r="C21" s="232">
        <f>SUM(C9:C20)</f>
        <v>18</v>
      </c>
      <c r="D21" s="233">
        <f>SUM(D9:D20)</f>
        <v>39.999999999999993</v>
      </c>
      <c r="E21" s="234">
        <f>SUM(E9:E20)</f>
        <v>27</v>
      </c>
      <c r="F21" s="235">
        <f>SUM(F9:F20)</f>
        <v>59.999999999999993</v>
      </c>
      <c r="G21" s="236">
        <f>SUM(G9:G20)</f>
        <v>45</v>
      </c>
      <c r="H21" s="235">
        <f>SUM(D21+F21)</f>
        <v>99.999999999999986</v>
      </c>
      <c r="I21" s="232">
        <f>SUM(I9:I20)</f>
        <v>21185</v>
      </c>
      <c r="J21" s="233">
        <f>SUM(J9:J20)</f>
        <v>37.422716834481548</v>
      </c>
      <c r="K21" s="234">
        <f>SUM(K9:K20)</f>
        <v>35425</v>
      </c>
      <c r="L21" s="237">
        <f>SUM(L9:L20)</f>
        <v>62.577283165518459</v>
      </c>
      <c r="M21" s="238">
        <f>SUM(M9:M20)</f>
        <v>56610</v>
      </c>
      <c r="N21" s="239">
        <f>SUM(J21+L21)</f>
        <v>100</v>
      </c>
      <c r="O21" s="232">
        <f>SUM(O9:O20)</f>
        <v>286956</v>
      </c>
      <c r="P21" s="240">
        <f>SUM(P9:P20)</f>
        <v>9.5445392540281144</v>
      </c>
      <c r="Q21" s="234">
        <f>SUM(Q9:Q20)</f>
        <v>2719538</v>
      </c>
      <c r="R21" s="234"/>
      <c r="S21" s="237">
        <f>SUM(S9:S20)</f>
        <v>90.455460745971891</v>
      </c>
      <c r="T21" s="238">
        <f>SUM(T9:T20)</f>
        <v>3006494</v>
      </c>
      <c r="U21" s="239">
        <f>SUM(P21+S21)</f>
        <v>100</v>
      </c>
    </row>
    <row r="22" spans="2:26" s="69" customFormat="1" ht="27" customHeight="1" x14ac:dyDescent="0.25">
      <c r="B22" s="491" t="s">
        <v>162</v>
      </c>
      <c r="V22" s="51"/>
      <c r="W22" s="51"/>
      <c r="X22" s="51"/>
      <c r="Y22" s="51"/>
      <c r="Z22" s="51"/>
    </row>
    <row r="23" spans="2:26" s="69" customFormat="1" x14ac:dyDescent="0.25">
      <c r="B23" s="122" t="s">
        <v>332</v>
      </c>
    </row>
    <row r="25" spans="2:26" x14ac:dyDescent="0.25">
      <c r="H25" s="788"/>
    </row>
  </sheetData>
  <mergeCells count="16">
    <mergeCell ref="B1:U1"/>
    <mergeCell ref="C5:H5"/>
    <mergeCell ref="O5:U5"/>
    <mergeCell ref="B3:U3"/>
    <mergeCell ref="B4:U4"/>
    <mergeCell ref="B5:B7"/>
    <mergeCell ref="C6:D6"/>
    <mergeCell ref="E6:F6"/>
    <mergeCell ref="Q6:S6"/>
    <mergeCell ref="T6:U6"/>
    <mergeCell ref="M6:N6"/>
    <mergeCell ref="O6:P6"/>
    <mergeCell ref="G6:H6"/>
    <mergeCell ref="K6:L6"/>
    <mergeCell ref="I6:J6"/>
    <mergeCell ref="Q7:R7"/>
  </mergeCells>
  <phoneticPr fontId="3" type="noConversion"/>
  <printOptions horizontalCentered="1" verticalCentered="1"/>
  <pageMargins left="0" right="0" top="0" bottom="0" header="0" footer="0"/>
  <pageSetup paperSize="9" scale="50" orientation="landscape" r:id="rId1"/>
  <headerFooter alignWithMargins="0"/>
  <ignoredErrors>
    <ignoredError sqref="H19:H21 N21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91"/>
  <sheetViews>
    <sheetView showGridLines="0" view="pageBreakPreview" topLeftCell="A55" zoomScale="55" zoomScaleNormal="60" zoomScaleSheetLayoutView="55" workbookViewId="0">
      <selection activeCell="L53" sqref="L53"/>
    </sheetView>
  </sheetViews>
  <sheetFormatPr baseColWidth="10" defaultColWidth="11.44140625" defaultRowHeight="13.2" x14ac:dyDescent="0.25"/>
  <cols>
    <col min="1" max="1" width="6.109375" style="15" customWidth="1"/>
    <col min="2" max="2" width="1.6640625" style="15" customWidth="1"/>
    <col min="3" max="3" width="49.44140625" style="109" bestFit="1" customWidth="1"/>
    <col min="4" max="4" width="8.44140625" style="15" customWidth="1"/>
    <col min="5" max="5" width="1.6640625" style="15" customWidth="1"/>
    <col min="6" max="6" width="8.33203125" style="15" customWidth="1"/>
    <col min="7" max="7" width="1.6640625" style="15" customWidth="1"/>
    <col min="8" max="8" width="8.33203125" style="15" customWidth="1"/>
    <col min="9" max="9" width="1.44140625" style="15" customWidth="1"/>
    <col min="10" max="10" width="8.33203125" style="15" customWidth="1"/>
    <col min="11" max="11" width="1.6640625" style="15" customWidth="1"/>
    <col min="12" max="12" width="9.44140625" style="15" customWidth="1"/>
    <col min="13" max="13" width="1.6640625" style="15" customWidth="1"/>
    <col min="14" max="14" width="9" style="15" customWidth="1"/>
    <col min="15" max="15" width="1.6640625" style="15" customWidth="1"/>
    <col min="16" max="16" width="9" style="15" customWidth="1"/>
    <col min="17" max="17" width="1.6640625" style="15" customWidth="1"/>
    <col min="18" max="18" width="11.33203125" style="15" customWidth="1"/>
    <col min="19" max="19" width="1.6640625" style="15" customWidth="1"/>
    <col min="20" max="20" width="10.5546875" style="15" customWidth="1"/>
    <col min="21" max="21" width="1.6640625" style="15" customWidth="1"/>
    <col min="22" max="22" width="10.88671875" style="15" customWidth="1"/>
    <col min="23" max="23" width="1.6640625" style="15" customWidth="1"/>
    <col min="24" max="24" width="10.44140625" style="15" customWidth="1"/>
    <col min="25" max="25" width="1.6640625" style="15" customWidth="1"/>
    <col min="26" max="26" width="11.33203125" style="15" customWidth="1"/>
    <col min="27" max="27" width="1.6640625" style="15" customWidth="1"/>
    <col min="28" max="28" width="12.88671875" style="15" customWidth="1"/>
    <col min="29" max="29" width="1.6640625" style="15" customWidth="1"/>
    <col min="30" max="30" width="13.5546875" style="15" customWidth="1"/>
    <col min="31" max="31" width="1.5546875" style="15" customWidth="1"/>
    <col min="32" max="32" width="12.5546875" style="15" customWidth="1"/>
    <col min="33" max="33" width="1.6640625" style="15" customWidth="1"/>
    <col min="34" max="34" width="13.88671875" style="15" customWidth="1"/>
    <col min="35" max="35" width="1.6640625" style="15" customWidth="1"/>
    <col min="36" max="36" width="13.6640625" style="15" customWidth="1"/>
    <col min="37" max="37" width="1.6640625" style="15" customWidth="1"/>
    <col min="38" max="38" width="12.88671875" style="15" customWidth="1"/>
    <col min="39" max="39" width="1.6640625" style="15" customWidth="1"/>
    <col min="40" max="40" width="14.44140625" style="15" customWidth="1"/>
    <col min="41" max="41" width="1.6640625" style="15" customWidth="1"/>
    <col min="42" max="42" width="13.88671875" style="15" customWidth="1"/>
    <col min="43" max="43" width="1.6640625" style="15" customWidth="1"/>
    <col min="44" max="44" width="13.33203125" style="15" customWidth="1"/>
    <col min="45" max="45" width="1.5546875" style="15" customWidth="1"/>
    <col min="46" max="46" width="6.109375" style="15" customWidth="1"/>
    <col min="47" max="47" width="1.6640625" style="15" customWidth="1"/>
    <col min="48" max="48" width="13.6640625" style="15" customWidth="1"/>
    <col min="49" max="49" width="1.6640625" style="15" customWidth="1"/>
    <col min="50" max="50" width="13.6640625" style="15" customWidth="1"/>
    <col min="51" max="51" width="1.6640625" style="15" customWidth="1"/>
    <col min="52" max="52" width="13.6640625" style="15" customWidth="1"/>
    <col min="53" max="53" width="1.6640625" style="15" customWidth="1"/>
    <col min="54" max="54" width="13.6640625" style="15" customWidth="1"/>
    <col min="55" max="55" width="1.6640625" style="15" customWidth="1"/>
    <col min="56" max="56" width="13.6640625" style="15" customWidth="1"/>
    <col min="57" max="57" width="1.6640625" style="15" customWidth="1"/>
    <col min="58" max="58" width="13.6640625" style="15" customWidth="1"/>
    <col min="59" max="59" width="1.6640625" style="15" customWidth="1"/>
    <col min="60" max="60" width="13.6640625" style="15" customWidth="1"/>
    <col min="61" max="61" width="1.6640625" style="15" customWidth="1"/>
    <col min="62" max="62" width="13.6640625" style="15" customWidth="1"/>
    <col min="63" max="63" width="1.6640625" style="15" customWidth="1"/>
    <col min="64" max="64" width="5.33203125" style="15" customWidth="1"/>
    <col min="65" max="16384" width="11.44140625" style="15"/>
  </cols>
  <sheetData>
    <row r="1" spans="2:257" s="4" customFormat="1" ht="24.9" customHeight="1" x14ac:dyDescent="0.25">
      <c r="B1" s="1046" t="s">
        <v>47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6"/>
      <c r="AL1" s="1046"/>
      <c r="AM1" s="1046"/>
      <c r="AN1" s="1046"/>
      <c r="AO1" s="1046"/>
      <c r="AP1" s="1046"/>
      <c r="AQ1" s="1046"/>
      <c r="AR1" s="1046"/>
      <c r="AS1" s="1046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</row>
    <row r="2" spans="2:257" s="4" customFormat="1" ht="24.9" customHeight="1" x14ac:dyDescent="0.25">
      <c r="B2" s="1087" t="s">
        <v>161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1087"/>
      <c r="AL2" s="1087"/>
      <c r="AM2" s="1087"/>
      <c r="AN2" s="1087"/>
      <c r="AO2" s="1087"/>
      <c r="AP2" s="1087"/>
      <c r="AQ2" s="1087"/>
      <c r="AR2" s="1087"/>
      <c r="AS2" s="1087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</row>
    <row r="3" spans="2:257" s="4" customFormat="1" ht="22.8" x14ac:dyDescent="0.25">
      <c r="B3" s="1046" t="s">
        <v>114</v>
      </c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  <c r="AM3" s="1046"/>
      <c r="AN3" s="1046"/>
      <c r="AO3" s="1046"/>
      <c r="AP3" s="1046"/>
      <c r="AQ3" s="1046"/>
      <c r="AR3" s="1046"/>
      <c r="AS3" s="1046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</row>
    <row r="4" spans="2:257" s="6" customFormat="1" ht="24.9" customHeight="1" thickBot="1" x14ac:dyDescent="0.3">
      <c r="B4" s="1046" t="s">
        <v>325</v>
      </c>
      <c r="C4" s="1046"/>
      <c r="D4" s="1046"/>
      <c r="E4" s="1046"/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1046"/>
      <c r="Y4" s="1046"/>
      <c r="Z4" s="1046"/>
      <c r="AA4" s="1046"/>
      <c r="AB4" s="1046"/>
      <c r="AC4" s="1046"/>
      <c r="AD4" s="1046"/>
      <c r="AE4" s="1046"/>
      <c r="AF4" s="1046"/>
      <c r="AG4" s="1046"/>
      <c r="AH4" s="1046"/>
      <c r="AI4" s="1046"/>
      <c r="AJ4" s="1046"/>
      <c r="AK4" s="1046"/>
      <c r="AL4" s="1046"/>
      <c r="AM4" s="1046"/>
      <c r="AN4" s="1046"/>
      <c r="AO4" s="1046"/>
      <c r="AP4" s="1046"/>
      <c r="AQ4" s="1046"/>
      <c r="AR4" s="1046"/>
      <c r="AS4" s="1046"/>
      <c r="AT4" s="1046"/>
      <c r="AU4" s="1046"/>
      <c r="AV4" s="1046"/>
      <c r="AW4" s="1046"/>
      <c r="AX4" s="1046"/>
      <c r="AY4" s="1046"/>
      <c r="AZ4" s="1046"/>
      <c r="BA4" s="1046"/>
      <c r="BB4" s="1046"/>
      <c r="BC4" s="1046"/>
      <c r="BD4" s="1046"/>
      <c r="BE4" s="1046"/>
      <c r="BF4" s="1046"/>
      <c r="BG4" s="1046"/>
      <c r="BH4" s="1046"/>
      <c r="BI4" s="1046"/>
      <c r="BJ4" s="1046"/>
      <c r="BK4" s="104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971"/>
      <c r="DK4" s="971"/>
      <c r="DL4" s="971"/>
      <c r="DM4" s="971"/>
      <c r="DN4" s="971"/>
      <c r="DO4" s="971"/>
      <c r="DP4" s="971"/>
      <c r="DQ4" s="971"/>
      <c r="DR4" s="971"/>
      <c r="DS4" s="971"/>
      <c r="DT4" s="971"/>
      <c r="DU4" s="971"/>
      <c r="DV4" s="971"/>
      <c r="DW4" s="971"/>
      <c r="DX4" s="971"/>
      <c r="DY4" s="971"/>
      <c r="DZ4" s="971"/>
      <c r="EA4" s="971"/>
      <c r="EB4" s="971"/>
      <c r="EC4" s="971"/>
      <c r="ED4" s="971"/>
      <c r="EE4" s="971"/>
      <c r="EF4" s="971"/>
      <c r="EG4" s="971"/>
      <c r="EH4" s="971"/>
      <c r="EI4" s="971"/>
      <c r="EJ4" s="971"/>
      <c r="EK4" s="971"/>
      <c r="EL4" s="971"/>
      <c r="EM4" s="971"/>
      <c r="EN4" s="971"/>
      <c r="EO4" s="971"/>
      <c r="EP4" s="971"/>
      <c r="EQ4" s="971"/>
      <c r="ER4" s="971"/>
      <c r="ES4" s="971"/>
      <c r="ET4" s="971"/>
      <c r="EU4" s="971"/>
      <c r="EV4" s="971"/>
      <c r="EW4" s="971"/>
      <c r="EX4" s="971"/>
      <c r="EY4" s="971"/>
      <c r="EZ4" s="971"/>
      <c r="FA4" s="971"/>
      <c r="FB4" s="971"/>
      <c r="FC4" s="971"/>
      <c r="FD4" s="971"/>
      <c r="FE4" s="971"/>
      <c r="FF4" s="971"/>
      <c r="FG4" s="971"/>
      <c r="FH4" s="971"/>
      <c r="FI4" s="971"/>
      <c r="FJ4" s="971"/>
      <c r="FK4" s="971"/>
      <c r="FL4" s="971"/>
      <c r="FM4" s="971"/>
      <c r="FN4" s="971"/>
      <c r="FO4" s="971"/>
      <c r="FP4" s="971"/>
      <c r="FQ4" s="971"/>
      <c r="FR4" s="971"/>
      <c r="FS4" s="971"/>
      <c r="FT4" s="971"/>
      <c r="FU4" s="971"/>
      <c r="FV4" s="971"/>
      <c r="FW4" s="971"/>
      <c r="FX4" s="971"/>
      <c r="FY4" s="971"/>
      <c r="FZ4" s="971"/>
      <c r="GA4" s="971"/>
      <c r="GB4" s="971"/>
      <c r="GC4" s="971"/>
      <c r="GD4" s="971"/>
      <c r="GE4" s="971"/>
      <c r="GF4" s="971"/>
      <c r="GG4" s="971"/>
      <c r="GH4" s="971"/>
      <c r="GI4" s="971"/>
      <c r="GJ4" s="971"/>
      <c r="GK4" s="971"/>
      <c r="GL4" s="971"/>
      <c r="GM4" s="971"/>
      <c r="GN4" s="971"/>
      <c r="GO4" s="971"/>
      <c r="GP4" s="971"/>
      <c r="GQ4" s="971"/>
      <c r="GR4" s="971"/>
      <c r="GS4" s="971"/>
      <c r="GT4" s="971"/>
      <c r="GU4" s="971"/>
      <c r="GV4" s="971"/>
      <c r="GW4" s="971"/>
      <c r="GX4" s="971"/>
      <c r="GY4" s="971"/>
      <c r="GZ4" s="971"/>
      <c r="HA4" s="971"/>
      <c r="HB4" s="971"/>
      <c r="HC4" s="971"/>
      <c r="HD4" s="971"/>
      <c r="HE4" s="971"/>
      <c r="HF4" s="971"/>
      <c r="HG4" s="971"/>
      <c r="HH4" s="971"/>
      <c r="HI4" s="971"/>
      <c r="HJ4" s="971"/>
      <c r="HK4" s="971"/>
      <c r="HL4" s="971"/>
      <c r="HM4" s="971"/>
      <c r="HN4" s="971"/>
      <c r="HO4" s="971"/>
      <c r="HP4" s="971"/>
      <c r="HQ4" s="971"/>
      <c r="HR4" s="971"/>
      <c r="HS4" s="971"/>
      <c r="HT4" s="971"/>
      <c r="HU4" s="971"/>
      <c r="HV4" s="971"/>
      <c r="HW4" s="971"/>
      <c r="HX4" s="971"/>
      <c r="HY4" s="971"/>
      <c r="HZ4" s="971"/>
      <c r="IA4" s="971"/>
      <c r="IB4" s="971"/>
      <c r="IC4" s="971"/>
      <c r="ID4" s="971"/>
      <c r="IE4" s="971"/>
      <c r="IF4" s="971"/>
      <c r="IG4" s="971"/>
      <c r="IH4" s="971"/>
      <c r="II4" s="971"/>
      <c r="IJ4" s="971"/>
      <c r="IK4" s="971"/>
      <c r="IL4" s="971"/>
      <c r="IM4" s="971"/>
      <c r="IN4" s="971"/>
      <c r="IO4" s="971"/>
      <c r="IP4" s="971"/>
      <c r="IQ4" s="971"/>
      <c r="IR4" s="971"/>
      <c r="IS4" s="971"/>
      <c r="IT4" s="971"/>
      <c r="IU4" s="971"/>
      <c r="IV4" s="971"/>
      <c r="IW4" s="971"/>
    </row>
    <row r="5" spans="2:257" s="6" customFormat="1" ht="24.9" customHeight="1" thickBot="1" x14ac:dyDescent="0.3">
      <c r="B5" s="980" t="s">
        <v>133</v>
      </c>
      <c r="C5" s="984"/>
      <c r="D5" s="977" t="s">
        <v>2</v>
      </c>
      <c r="E5" s="974"/>
      <c r="F5" s="974"/>
      <c r="G5" s="974"/>
      <c r="H5" s="974"/>
      <c r="I5" s="974"/>
      <c r="J5" s="974"/>
      <c r="K5" s="974"/>
      <c r="L5" s="974"/>
      <c r="M5" s="974"/>
      <c r="N5" s="974"/>
      <c r="O5" s="974"/>
      <c r="P5" s="974"/>
      <c r="Q5" s="975"/>
      <c r="R5" s="977" t="s">
        <v>15</v>
      </c>
      <c r="S5" s="974"/>
      <c r="T5" s="974"/>
      <c r="U5" s="974"/>
      <c r="V5" s="974"/>
      <c r="W5" s="974"/>
      <c r="X5" s="974"/>
      <c r="Y5" s="974"/>
      <c r="Z5" s="974"/>
      <c r="AA5" s="974"/>
      <c r="AB5" s="974"/>
      <c r="AC5" s="974"/>
      <c r="AD5" s="974"/>
      <c r="AE5" s="975"/>
      <c r="AF5" s="977" t="s">
        <v>12</v>
      </c>
      <c r="AG5" s="974"/>
      <c r="AH5" s="974"/>
      <c r="AI5" s="974"/>
      <c r="AJ5" s="974"/>
      <c r="AK5" s="974"/>
      <c r="AL5" s="974"/>
      <c r="AM5" s="974"/>
      <c r="AN5" s="974"/>
      <c r="AO5" s="974"/>
      <c r="AP5" s="974"/>
      <c r="AQ5" s="974"/>
      <c r="AR5" s="974"/>
      <c r="AS5" s="975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</row>
    <row r="6" spans="2:257" s="6" customFormat="1" ht="24.9" customHeight="1" thickBot="1" x14ac:dyDescent="0.3">
      <c r="B6" s="1057"/>
      <c r="C6" s="1077"/>
      <c r="D6" s="991">
        <v>1990</v>
      </c>
      <c r="E6" s="992"/>
      <c r="F6" s="992">
        <v>1991</v>
      </c>
      <c r="G6" s="992"/>
      <c r="H6" s="992">
        <v>1992</v>
      </c>
      <c r="I6" s="992"/>
      <c r="J6" s="992">
        <v>1993</v>
      </c>
      <c r="K6" s="992"/>
      <c r="L6" s="992">
        <v>1994</v>
      </c>
      <c r="M6" s="992"/>
      <c r="N6" s="992">
        <v>1995</v>
      </c>
      <c r="O6" s="992"/>
      <c r="P6" s="992">
        <v>1996</v>
      </c>
      <c r="Q6" s="993"/>
      <c r="R6" s="991">
        <v>1990</v>
      </c>
      <c r="S6" s="992"/>
      <c r="T6" s="992">
        <v>1991</v>
      </c>
      <c r="U6" s="992"/>
      <c r="V6" s="992">
        <v>1992</v>
      </c>
      <c r="W6" s="992"/>
      <c r="X6" s="992">
        <v>1993</v>
      </c>
      <c r="Y6" s="992"/>
      <c r="Z6" s="992">
        <v>1994</v>
      </c>
      <c r="AA6" s="992"/>
      <c r="AB6" s="992">
        <v>1995</v>
      </c>
      <c r="AC6" s="992"/>
      <c r="AD6" s="992">
        <v>1996</v>
      </c>
      <c r="AE6" s="993"/>
      <c r="AF6" s="991">
        <v>1990</v>
      </c>
      <c r="AG6" s="992"/>
      <c r="AH6" s="992">
        <v>1991</v>
      </c>
      <c r="AI6" s="992"/>
      <c r="AJ6" s="992">
        <v>1992</v>
      </c>
      <c r="AK6" s="992"/>
      <c r="AL6" s="992">
        <v>1993</v>
      </c>
      <c r="AM6" s="992"/>
      <c r="AN6" s="992">
        <v>1994</v>
      </c>
      <c r="AO6" s="992"/>
      <c r="AP6" s="992">
        <v>1995</v>
      </c>
      <c r="AQ6" s="992"/>
      <c r="AR6" s="992">
        <v>1996</v>
      </c>
      <c r="AS6" s="993"/>
      <c r="AT6" s="1086"/>
      <c r="AU6" s="1086"/>
      <c r="AV6" s="1086"/>
      <c r="AW6" s="1086"/>
      <c r="AX6" s="1086"/>
      <c r="AY6" s="1086"/>
      <c r="AZ6" s="1086"/>
      <c r="BA6" s="1086"/>
      <c r="BB6" s="1086"/>
      <c r="BC6" s="1086"/>
      <c r="BD6" s="1086"/>
      <c r="BE6" s="1086"/>
      <c r="BF6" s="1086"/>
      <c r="BG6" s="1086"/>
      <c r="BH6" s="1086"/>
      <c r="BI6" s="1086"/>
      <c r="BJ6" s="1086"/>
      <c r="BK6" s="1086"/>
    </row>
    <row r="7" spans="2:257" s="50" customFormat="1" ht="24.9" customHeight="1" x14ac:dyDescent="0.25">
      <c r="B7" s="90"/>
      <c r="C7" s="86" t="s">
        <v>95</v>
      </c>
      <c r="D7" s="92">
        <v>4</v>
      </c>
      <c r="E7" s="87"/>
      <c r="F7" s="87">
        <v>2</v>
      </c>
      <c r="G7" s="87"/>
      <c r="H7" s="87">
        <v>2</v>
      </c>
      <c r="I7" s="87"/>
      <c r="J7" s="87">
        <v>0</v>
      </c>
      <c r="K7" s="87"/>
      <c r="L7" s="87">
        <v>2</v>
      </c>
      <c r="M7" s="87"/>
      <c r="N7" s="87">
        <v>0</v>
      </c>
      <c r="O7" s="87"/>
      <c r="P7" s="88" t="s">
        <v>8</v>
      </c>
      <c r="Q7" s="404"/>
      <c r="R7" s="92">
        <v>938</v>
      </c>
      <c r="S7" s="87"/>
      <c r="T7" s="87">
        <v>49</v>
      </c>
      <c r="U7" s="87"/>
      <c r="V7" s="87">
        <v>518</v>
      </c>
      <c r="W7" s="87"/>
      <c r="X7" s="87">
        <v>0</v>
      </c>
      <c r="Y7" s="87"/>
      <c r="Z7" s="87">
        <v>311</v>
      </c>
      <c r="AA7" s="86"/>
      <c r="AB7" s="87">
        <v>0</v>
      </c>
      <c r="AC7" s="87"/>
      <c r="AD7" s="87">
        <v>0</v>
      </c>
      <c r="AE7" s="93"/>
      <c r="AF7" s="87">
        <v>41668</v>
      </c>
      <c r="AG7" s="87"/>
      <c r="AH7" s="87">
        <v>4140</v>
      </c>
      <c r="AI7" s="87"/>
      <c r="AJ7" s="87">
        <v>7576</v>
      </c>
      <c r="AK7" s="87"/>
      <c r="AL7" s="87">
        <v>0</v>
      </c>
      <c r="AM7" s="87"/>
      <c r="AN7" s="87">
        <v>14928</v>
      </c>
      <c r="AO7" s="87"/>
      <c r="AP7" s="87">
        <v>0</v>
      </c>
      <c r="AQ7" s="86"/>
      <c r="AR7" s="87">
        <v>0</v>
      </c>
      <c r="AS7" s="93"/>
      <c r="AT7" s="399"/>
      <c r="AU7" s="399"/>
      <c r="AV7" s="399"/>
      <c r="AW7" s="399"/>
      <c r="AX7" s="399"/>
      <c r="AY7" s="399"/>
      <c r="AZ7" s="399"/>
      <c r="BA7" s="399"/>
      <c r="BB7" s="399"/>
      <c r="BC7" s="400"/>
      <c r="BD7" s="399"/>
      <c r="BE7" s="399"/>
      <c r="BF7" s="399"/>
      <c r="BG7" s="400"/>
      <c r="BH7" s="399"/>
      <c r="BI7" s="401"/>
      <c r="BJ7" s="399"/>
      <c r="BK7" s="402"/>
    </row>
    <row r="8" spans="2:257" s="50" customFormat="1" ht="24.9" customHeight="1" x14ac:dyDescent="0.25">
      <c r="B8" s="90"/>
      <c r="C8" s="125" t="s">
        <v>18</v>
      </c>
      <c r="D8" s="92">
        <v>11</v>
      </c>
      <c r="E8" s="87"/>
      <c r="F8" s="87">
        <v>4</v>
      </c>
      <c r="G8" s="87"/>
      <c r="H8" s="87">
        <v>6</v>
      </c>
      <c r="I8" s="87"/>
      <c r="J8" s="87">
        <v>0</v>
      </c>
      <c r="K8" s="87"/>
      <c r="L8" s="87">
        <v>5</v>
      </c>
      <c r="M8" s="87"/>
      <c r="N8" s="87">
        <v>0</v>
      </c>
      <c r="O8" s="87"/>
      <c r="P8" s="87">
        <v>5</v>
      </c>
      <c r="Q8" s="93"/>
      <c r="R8" s="92">
        <v>7290</v>
      </c>
      <c r="S8" s="87"/>
      <c r="T8" s="87">
        <v>8556</v>
      </c>
      <c r="U8" s="87"/>
      <c r="V8" s="87">
        <v>8280</v>
      </c>
      <c r="W8" s="87"/>
      <c r="X8" s="87">
        <v>0</v>
      </c>
      <c r="Y8" s="87"/>
      <c r="Z8" s="87">
        <v>657</v>
      </c>
      <c r="AA8" s="86"/>
      <c r="AB8" s="87">
        <v>0</v>
      </c>
      <c r="AC8" s="87"/>
      <c r="AD8" s="87">
        <v>1560</v>
      </c>
      <c r="AE8" s="93"/>
      <c r="AF8" s="87">
        <v>260808</v>
      </c>
      <c r="AG8" s="87"/>
      <c r="AH8" s="87">
        <v>1000896</v>
      </c>
      <c r="AI8" s="87"/>
      <c r="AJ8" s="87">
        <v>74144</v>
      </c>
      <c r="AK8" s="87"/>
      <c r="AL8" s="87">
        <v>0</v>
      </c>
      <c r="AM8" s="87"/>
      <c r="AN8" s="87">
        <v>5256</v>
      </c>
      <c r="AO8" s="87"/>
      <c r="AP8" s="87">
        <v>0</v>
      </c>
      <c r="AQ8" s="86"/>
      <c r="AR8" s="87">
        <v>215616</v>
      </c>
      <c r="AS8" s="93"/>
      <c r="AT8" s="399"/>
      <c r="AU8" s="399"/>
      <c r="AV8" s="399"/>
      <c r="AW8" s="399"/>
      <c r="AX8" s="399"/>
      <c r="AY8" s="399"/>
      <c r="AZ8" s="399"/>
      <c r="BA8" s="399"/>
      <c r="BB8" s="399"/>
      <c r="BC8" s="400"/>
      <c r="BD8" s="399"/>
      <c r="BE8" s="399"/>
      <c r="BF8" s="399"/>
      <c r="BG8" s="400"/>
      <c r="BH8" s="399"/>
      <c r="BI8" s="401"/>
      <c r="BJ8" s="399"/>
      <c r="BK8" s="402"/>
    </row>
    <row r="9" spans="2:257" s="50" customFormat="1" ht="24.9" customHeight="1" x14ac:dyDescent="0.25">
      <c r="B9" s="90"/>
      <c r="C9" s="125" t="s">
        <v>115</v>
      </c>
      <c r="D9" s="92">
        <v>106</v>
      </c>
      <c r="E9" s="87"/>
      <c r="F9" s="87">
        <v>65</v>
      </c>
      <c r="G9" s="87"/>
      <c r="H9" s="87">
        <v>46</v>
      </c>
      <c r="I9" s="87"/>
      <c r="J9" s="87">
        <v>24</v>
      </c>
      <c r="K9" s="87"/>
      <c r="L9" s="87">
        <v>35</v>
      </c>
      <c r="M9" s="87"/>
      <c r="N9" s="87">
        <v>37</v>
      </c>
      <c r="O9" s="87"/>
      <c r="P9" s="87">
        <v>26</v>
      </c>
      <c r="Q9" s="93"/>
      <c r="R9" s="92">
        <v>68662</v>
      </c>
      <c r="S9" s="87"/>
      <c r="T9" s="87">
        <v>47012</v>
      </c>
      <c r="U9" s="87"/>
      <c r="V9" s="87">
        <v>26701</v>
      </c>
      <c r="W9" s="87"/>
      <c r="X9" s="87">
        <v>8505</v>
      </c>
      <c r="Y9" s="87"/>
      <c r="Z9" s="87">
        <v>20010</v>
      </c>
      <c r="AA9" s="86"/>
      <c r="AB9" s="87">
        <v>14214</v>
      </c>
      <c r="AC9" s="87"/>
      <c r="AD9" s="87">
        <v>11764</v>
      </c>
      <c r="AE9" s="93"/>
      <c r="AF9" s="87">
        <v>5425686</v>
      </c>
      <c r="AG9" s="87"/>
      <c r="AH9" s="87">
        <v>1965773</v>
      </c>
      <c r="AI9" s="87"/>
      <c r="AJ9" s="87">
        <v>654858</v>
      </c>
      <c r="AK9" s="87"/>
      <c r="AL9" s="87">
        <v>418402</v>
      </c>
      <c r="AM9" s="87"/>
      <c r="AN9" s="87">
        <v>615688</v>
      </c>
      <c r="AO9" s="87"/>
      <c r="AP9" s="87">
        <v>286656</v>
      </c>
      <c r="AQ9" s="86"/>
      <c r="AR9" s="87">
        <v>664692</v>
      </c>
      <c r="AS9" s="93"/>
      <c r="AT9" s="399"/>
      <c r="AU9" s="399"/>
      <c r="AV9" s="399"/>
      <c r="AW9" s="399"/>
      <c r="AX9" s="399"/>
      <c r="AY9" s="399"/>
      <c r="AZ9" s="399"/>
      <c r="BA9" s="399"/>
      <c r="BB9" s="399"/>
      <c r="BC9" s="400"/>
      <c r="BD9" s="399"/>
      <c r="BE9" s="399"/>
      <c r="BF9" s="399"/>
      <c r="BG9" s="400"/>
      <c r="BH9" s="399"/>
      <c r="BI9" s="401"/>
      <c r="BJ9" s="399"/>
      <c r="BK9" s="402"/>
    </row>
    <row r="10" spans="2:257" s="50" customFormat="1" ht="24.9" customHeight="1" x14ac:dyDescent="0.25">
      <c r="B10" s="90"/>
      <c r="C10" s="125" t="s">
        <v>141</v>
      </c>
      <c r="D10" s="92">
        <v>268</v>
      </c>
      <c r="E10" s="87"/>
      <c r="F10" s="87">
        <v>145</v>
      </c>
      <c r="G10" s="87"/>
      <c r="H10" s="87">
        <v>113</v>
      </c>
      <c r="I10" s="87"/>
      <c r="J10" s="87">
        <v>96</v>
      </c>
      <c r="K10" s="87"/>
      <c r="L10" s="87">
        <v>65</v>
      </c>
      <c r="M10" s="87"/>
      <c r="N10" s="87">
        <v>28</v>
      </c>
      <c r="O10" s="87"/>
      <c r="P10" s="87">
        <v>10</v>
      </c>
      <c r="Q10" s="93"/>
      <c r="R10" s="92">
        <v>47364</v>
      </c>
      <c r="S10" s="87"/>
      <c r="T10" s="87">
        <v>32764</v>
      </c>
      <c r="U10" s="87"/>
      <c r="V10" s="87">
        <v>34744</v>
      </c>
      <c r="W10" s="87"/>
      <c r="X10" s="87">
        <v>22580</v>
      </c>
      <c r="Y10" s="87"/>
      <c r="Z10" s="87">
        <v>10890</v>
      </c>
      <c r="AA10" s="86"/>
      <c r="AB10" s="87">
        <v>3621</v>
      </c>
      <c r="AC10" s="87"/>
      <c r="AD10" s="87">
        <v>3079</v>
      </c>
      <c r="AE10" s="93"/>
      <c r="AF10" s="87">
        <v>3748253</v>
      </c>
      <c r="AG10" s="87"/>
      <c r="AH10" s="87">
        <v>2280591</v>
      </c>
      <c r="AI10" s="87"/>
      <c r="AJ10" s="87">
        <v>826290</v>
      </c>
      <c r="AK10" s="87"/>
      <c r="AL10" s="87">
        <v>1207762</v>
      </c>
      <c r="AM10" s="87"/>
      <c r="AN10" s="87">
        <v>641020</v>
      </c>
      <c r="AO10" s="87"/>
      <c r="AP10" s="87">
        <v>307170</v>
      </c>
      <c r="AQ10" s="86"/>
      <c r="AR10" s="87">
        <v>178306</v>
      </c>
      <c r="AS10" s="93"/>
      <c r="AT10" s="399"/>
      <c r="AU10" s="399"/>
      <c r="AV10" s="399"/>
      <c r="AW10" s="399"/>
      <c r="AX10" s="399"/>
      <c r="AY10" s="399"/>
      <c r="AZ10" s="399"/>
      <c r="BA10" s="399"/>
      <c r="BB10" s="399"/>
      <c r="BC10" s="400"/>
      <c r="BD10" s="399"/>
      <c r="BE10" s="399"/>
      <c r="BF10" s="399"/>
      <c r="BG10" s="400"/>
      <c r="BH10" s="399"/>
      <c r="BI10" s="401"/>
      <c r="BJ10" s="399"/>
      <c r="BK10" s="402"/>
    </row>
    <row r="11" spans="2:257" s="50" customFormat="1" ht="24.9" customHeight="1" x14ac:dyDescent="0.25">
      <c r="B11" s="90"/>
      <c r="C11" s="125" t="s">
        <v>96</v>
      </c>
      <c r="D11" s="92">
        <v>26</v>
      </c>
      <c r="E11" s="87"/>
      <c r="F11" s="87">
        <v>17</v>
      </c>
      <c r="G11" s="87"/>
      <c r="H11" s="87">
        <v>10</v>
      </c>
      <c r="I11" s="87"/>
      <c r="J11" s="87">
        <v>4</v>
      </c>
      <c r="K11" s="87"/>
      <c r="L11" s="87">
        <v>21</v>
      </c>
      <c r="M11" s="87"/>
      <c r="N11" s="87">
        <v>7</v>
      </c>
      <c r="O11" s="87"/>
      <c r="P11" s="87">
        <v>1</v>
      </c>
      <c r="Q11" s="93"/>
      <c r="R11" s="92">
        <v>28059</v>
      </c>
      <c r="S11" s="87"/>
      <c r="T11" s="87">
        <v>22363</v>
      </c>
      <c r="U11" s="87"/>
      <c r="V11" s="87">
        <v>6881</v>
      </c>
      <c r="W11" s="87"/>
      <c r="X11" s="87">
        <v>2927</v>
      </c>
      <c r="Y11" s="87"/>
      <c r="Z11" s="87">
        <v>13871</v>
      </c>
      <c r="AA11" s="86"/>
      <c r="AB11" s="87">
        <v>1238</v>
      </c>
      <c r="AC11" s="87"/>
      <c r="AD11" s="87">
        <v>320</v>
      </c>
      <c r="AE11" s="93"/>
      <c r="AF11" s="87">
        <v>882930</v>
      </c>
      <c r="AG11" s="87"/>
      <c r="AH11" s="87">
        <v>2431328</v>
      </c>
      <c r="AI11" s="87"/>
      <c r="AJ11" s="87">
        <v>161469</v>
      </c>
      <c r="AK11" s="87"/>
      <c r="AL11" s="87">
        <v>25760</v>
      </c>
      <c r="AM11" s="87"/>
      <c r="AN11" s="87">
        <v>169948</v>
      </c>
      <c r="AO11" s="87"/>
      <c r="AP11" s="87">
        <v>15048</v>
      </c>
      <c r="AQ11" s="86"/>
      <c r="AR11" s="87">
        <v>2560</v>
      </c>
      <c r="AS11" s="93"/>
      <c r="AT11" s="399"/>
      <c r="AU11" s="399"/>
      <c r="AV11" s="399"/>
      <c r="AW11" s="399"/>
      <c r="AX11" s="399"/>
      <c r="AY11" s="399"/>
      <c r="AZ11" s="399"/>
      <c r="BA11" s="399"/>
      <c r="BB11" s="399"/>
      <c r="BC11" s="400"/>
      <c r="BD11" s="399"/>
      <c r="BE11" s="399"/>
      <c r="BF11" s="399"/>
      <c r="BG11" s="400"/>
      <c r="BH11" s="399"/>
      <c r="BI11" s="401"/>
      <c r="BJ11" s="399"/>
      <c r="BK11" s="402"/>
    </row>
    <row r="12" spans="2:257" s="50" customFormat="1" ht="24.9" customHeight="1" x14ac:dyDescent="0.25">
      <c r="B12" s="90"/>
      <c r="C12" s="125" t="s">
        <v>116</v>
      </c>
      <c r="D12" s="92">
        <v>6</v>
      </c>
      <c r="E12" s="87"/>
      <c r="F12" s="87">
        <v>8</v>
      </c>
      <c r="G12" s="87"/>
      <c r="H12" s="87">
        <v>2</v>
      </c>
      <c r="I12" s="87"/>
      <c r="J12" s="87">
        <v>1</v>
      </c>
      <c r="K12" s="87"/>
      <c r="L12" s="87">
        <v>0</v>
      </c>
      <c r="M12" s="87"/>
      <c r="N12" s="87">
        <v>12</v>
      </c>
      <c r="O12" s="87"/>
      <c r="P12" s="87">
        <f>14+3+1+1+2</f>
        <v>21</v>
      </c>
      <c r="Q12" s="93"/>
      <c r="R12" s="92">
        <v>3538</v>
      </c>
      <c r="S12" s="87"/>
      <c r="T12" s="87">
        <v>2765</v>
      </c>
      <c r="U12" s="87"/>
      <c r="V12" s="87">
        <v>413</v>
      </c>
      <c r="W12" s="87"/>
      <c r="X12" s="87">
        <v>221</v>
      </c>
      <c r="Y12" s="87"/>
      <c r="Z12" s="87">
        <v>0</v>
      </c>
      <c r="AA12" s="86"/>
      <c r="AB12" s="87">
        <v>5168</v>
      </c>
      <c r="AC12" s="87"/>
      <c r="AD12" s="87">
        <f>9872+3640+41+1390+120</f>
        <v>15063</v>
      </c>
      <c r="AE12" s="93"/>
      <c r="AF12" s="87">
        <v>121448</v>
      </c>
      <c r="AG12" s="87"/>
      <c r="AH12" s="87">
        <v>176971</v>
      </c>
      <c r="AI12" s="87"/>
      <c r="AJ12" s="87">
        <v>12904</v>
      </c>
      <c r="AK12" s="87"/>
      <c r="AL12" s="87">
        <v>2652</v>
      </c>
      <c r="AM12" s="87"/>
      <c r="AN12" s="87">
        <v>0</v>
      </c>
      <c r="AO12" s="87"/>
      <c r="AP12" s="87">
        <v>89216</v>
      </c>
      <c r="AQ12" s="86"/>
      <c r="AR12" s="87">
        <f>145104+59640+656+11120+2880</f>
        <v>219400</v>
      </c>
      <c r="AS12" s="93"/>
      <c r="AT12" s="399"/>
      <c r="AU12" s="399"/>
      <c r="AV12" s="399"/>
      <c r="AW12" s="399"/>
      <c r="AX12" s="399"/>
      <c r="AY12" s="399"/>
      <c r="AZ12" s="399"/>
      <c r="BA12" s="399"/>
      <c r="BB12" s="399"/>
      <c r="BC12" s="400"/>
      <c r="BD12" s="399"/>
      <c r="BE12" s="399"/>
      <c r="BF12" s="399"/>
      <c r="BG12" s="400"/>
      <c r="BH12" s="399"/>
      <c r="BI12" s="401"/>
      <c r="BJ12" s="399"/>
      <c r="BK12" s="402"/>
    </row>
    <row r="13" spans="2:257" s="50" customFormat="1" ht="24.9" customHeight="1" x14ac:dyDescent="0.25">
      <c r="B13" s="90"/>
      <c r="C13" s="125" t="s">
        <v>157</v>
      </c>
      <c r="D13" s="92">
        <v>19</v>
      </c>
      <c r="E13" s="87"/>
      <c r="F13" s="87">
        <v>7</v>
      </c>
      <c r="G13" s="87"/>
      <c r="H13" s="87">
        <v>3</v>
      </c>
      <c r="I13" s="87"/>
      <c r="J13" s="87">
        <v>4</v>
      </c>
      <c r="K13" s="87"/>
      <c r="L13" s="87">
        <v>0</v>
      </c>
      <c r="M13" s="87"/>
      <c r="N13" s="87">
        <v>0</v>
      </c>
      <c r="O13" s="87"/>
      <c r="P13" s="87">
        <v>0</v>
      </c>
      <c r="Q13" s="93"/>
      <c r="R13" s="92">
        <v>1302</v>
      </c>
      <c r="S13" s="87"/>
      <c r="T13" s="87">
        <v>882</v>
      </c>
      <c r="U13" s="87"/>
      <c r="V13" s="87">
        <v>354</v>
      </c>
      <c r="W13" s="87"/>
      <c r="X13" s="87">
        <v>280</v>
      </c>
      <c r="Y13" s="87"/>
      <c r="Z13" s="87">
        <v>0</v>
      </c>
      <c r="AA13" s="86"/>
      <c r="AB13" s="87">
        <v>0</v>
      </c>
      <c r="AC13" s="87"/>
      <c r="AD13" s="87">
        <v>0</v>
      </c>
      <c r="AE13" s="93"/>
      <c r="AF13" s="87">
        <v>73249</v>
      </c>
      <c r="AG13" s="87"/>
      <c r="AH13" s="87">
        <v>9947</v>
      </c>
      <c r="AI13" s="87"/>
      <c r="AJ13" s="87">
        <v>5984</v>
      </c>
      <c r="AK13" s="87"/>
      <c r="AL13" s="87">
        <v>16416</v>
      </c>
      <c r="AM13" s="87"/>
      <c r="AN13" s="87">
        <v>0</v>
      </c>
      <c r="AO13" s="87"/>
      <c r="AP13" s="87">
        <v>0</v>
      </c>
      <c r="AQ13" s="86"/>
      <c r="AR13" s="87">
        <v>0</v>
      </c>
      <c r="AS13" s="93"/>
      <c r="AT13" s="399"/>
      <c r="AU13" s="399"/>
      <c r="AV13" s="399"/>
      <c r="AW13" s="399"/>
      <c r="AX13" s="399"/>
      <c r="AY13" s="399"/>
      <c r="AZ13" s="399"/>
      <c r="BA13" s="399"/>
      <c r="BB13" s="399"/>
      <c r="BC13" s="400"/>
      <c r="BD13" s="399"/>
      <c r="BE13" s="399"/>
      <c r="BF13" s="399"/>
      <c r="BG13" s="400"/>
      <c r="BH13" s="403"/>
      <c r="BI13" s="401"/>
      <c r="BJ13" s="399"/>
      <c r="BK13" s="402"/>
    </row>
    <row r="14" spans="2:257" s="50" customFormat="1" ht="24.9" customHeight="1" x14ac:dyDescent="0.25">
      <c r="B14" s="90"/>
      <c r="C14" s="125" t="s">
        <v>97</v>
      </c>
      <c r="D14" s="92">
        <v>5</v>
      </c>
      <c r="E14" s="87"/>
      <c r="F14" s="89">
        <v>0</v>
      </c>
      <c r="G14" s="89"/>
      <c r="H14" s="87">
        <v>1</v>
      </c>
      <c r="I14" s="87"/>
      <c r="J14" s="87">
        <v>1</v>
      </c>
      <c r="K14" s="87"/>
      <c r="L14" s="87">
        <v>0</v>
      </c>
      <c r="M14" s="87"/>
      <c r="N14" s="87">
        <v>1</v>
      </c>
      <c r="O14" s="87"/>
      <c r="P14" s="87">
        <v>0</v>
      </c>
      <c r="Q14" s="93"/>
      <c r="R14" s="92">
        <v>293</v>
      </c>
      <c r="S14" s="87"/>
      <c r="T14" s="87">
        <v>0</v>
      </c>
      <c r="U14" s="87"/>
      <c r="V14" s="87">
        <v>30</v>
      </c>
      <c r="W14" s="87"/>
      <c r="X14" s="87">
        <v>9</v>
      </c>
      <c r="Y14" s="87"/>
      <c r="Z14" s="87">
        <v>0</v>
      </c>
      <c r="AA14" s="86"/>
      <c r="AB14" s="87">
        <v>28</v>
      </c>
      <c r="AC14" s="87"/>
      <c r="AD14" s="87">
        <v>0</v>
      </c>
      <c r="AE14" s="93"/>
      <c r="AF14" s="87">
        <v>4104</v>
      </c>
      <c r="AG14" s="87"/>
      <c r="AH14" s="87">
        <v>0</v>
      </c>
      <c r="AI14" s="87"/>
      <c r="AJ14" s="87">
        <v>256</v>
      </c>
      <c r="AK14" s="87"/>
      <c r="AL14" s="87">
        <v>2448</v>
      </c>
      <c r="AM14" s="87"/>
      <c r="AN14" s="87">
        <v>0</v>
      </c>
      <c r="AO14" s="87"/>
      <c r="AP14" s="87">
        <v>224</v>
      </c>
      <c r="AQ14" s="86"/>
      <c r="AR14" s="87">
        <v>0</v>
      </c>
      <c r="AS14" s="93"/>
      <c r="AT14" s="399"/>
      <c r="AU14" s="399"/>
      <c r="AV14" s="399"/>
      <c r="AW14" s="399"/>
      <c r="AX14" s="399"/>
      <c r="AY14" s="399"/>
      <c r="AZ14" s="399"/>
      <c r="BA14" s="399"/>
      <c r="BB14" s="399"/>
      <c r="BC14" s="400"/>
      <c r="BD14" s="399"/>
      <c r="BE14" s="399"/>
      <c r="BF14" s="399"/>
      <c r="BG14" s="400"/>
      <c r="BH14" s="399"/>
      <c r="BI14" s="401"/>
      <c r="BJ14" s="399"/>
      <c r="BK14" s="402"/>
    </row>
    <row r="15" spans="2:257" s="50" customFormat="1" ht="24.9" customHeight="1" x14ac:dyDescent="0.25">
      <c r="B15" s="90"/>
      <c r="C15" s="125" t="s">
        <v>160</v>
      </c>
      <c r="D15" s="92">
        <v>66</v>
      </c>
      <c r="E15" s="87"/>
      <c r="F15" s="87">
        <v>23</v>
      </c>
      <c r="G15" s="87"/>
      <c r="H15" s="87">
        <v>16</v>
      </c>
      <c r="I15" s="87"/>
      <c r="J15" s="87">
        <v>11</v>
      </c>
      <c r="K15" s="87"/>
      <c r="L15" s="87">
        <v>29</v>
      </c>
      <c r="M15" s="87"/>
      <c r="N15" s="87">
        <v>8</v>
      </c>
      <c r="O15" s="87"/>
      <c r="P15" s="87">
        <v>10</v>
      </c>
      <c r="Q15" s="93"/>
      <c r="R15" s="92">
        <v>37095</v>
      </c>
      <c r="S15" s="87"/>
      <c r="T15" s="87">
        <v>11796</v>
      </c>
      <c r="U15" s="87"/>
      <c r="V15" s="87">
        <v>11758</v>
      </c>
      <c r="W15" s="87"/>
      <c r="X15" s="87">
        <v>5628</v>
      </c>
      <c r="Y15" s="87"/>
      <c r="Z15" s="87">
        <v>13784</v>
      </c>
      <c r="AA15" s="86"/>
      <c r="AB15" s="87">
        <v>2745</v>
      </c>
      <c r="AC15" s="87"/>
      <c r="AD15" s="87">
        <f>2778+53+344</f>
        <v>3175</v>
      </c>
      <c r="AE15" s="93"/>
      <c r="AF15" s="87">
        <v>1375765</v>
      </c>
      <c r="AG15" s="87"/>
      <c r="AH15" s="87">
        <v>181758</v>
      </c>
      <c r="AI15" s="87"/>
      <c r="AJ15" s="87">
        <v>349162</v>
      </c>
      <c r="AK15" s="87"/>
      <c r="AL15" s="87">
        <v>458420</v>
      </c>
      <c r="AM15" s="87"/>
      <c r="AN15" s="87">
        <v>431263</v>
      </c>
      <c r="AO15" s="87"/>
      <c r="AP15" s="87">
        <v>318495</v>
      </c>
      <c r="AQ15" s="86"/>
      <c r="AR15" s="87">
        <f>75376+848+2752</f>
        <v>78976</v>
      </c>
      <c r="AS15" s="93"/>
      <c r="AT15" s="399"/>
      <c r="AU15" s="399"/>
      <c r="AV15" s="399"/>
      <c r="AW15" s="399"/>
      <c r="AX15" s="399"/>
      <c r="AY15" s="399"/>
      <c r="AZ15" s="399"/>
      <c r="BA15" s="399"/>
      <c r="BB15" s="399"/>
      <c r="BC15" s="400"/>
      <c r="BD15" s="399"/>
      <c r="BE15" s="399"/>
      <c r="BF15" s="399"/>
      <c r="BG15" s="400"/>
      <c r="BH15" s="399"/>
      <c r="BI15" s="401"/>
      <c r="BJ15" s="399"/>
      <c r="BK15" s="402"/>
    </row>
    <row r="16" spans="2:257" s="50" customFormat="1" ht="24.9" customHeight="1" x14ac:dyDescent="0.25">
      <c r="B16" s="90"/>
      <c r="C16" s="125" t="s">
        <v>117</v>
      </c>
      <c r="D16" s="92">
        <v>44</v>
      </c>
      <c r="E16" s="87"/>
      <c r="F16" s="87">
        <v>11</v>
      </c>
      <c r="G16" s="87"/>
      <c r="H16" s="87">
        <v>6</v>
      </c>
      <c r="I16" s="87"/>
      <c r="J16" s="87">
        <v>1</v>
      </c>
      <c r="K16" s="87"/>
      <c r="L16" s="87">
        <v>1</v>
      </c>
      <c r="M16" s="87"/>
      <c r="N16" s="87">
        <v>0</v>
      </c>
      <c r="O16" s="87"/>
      <c r="P16" s="87">
        <v>0</v>
      </c>
      <c r="Q16" s="93"/>
      <c r="R16" s="92">
        <v>39546</v>
      </c>
      <c r="S16" s="87"/>
      <c r="T16" s="87">
        <v>8684</v>
      </c>
      <c r="U16" s="87"/>
      <c r="V16" s="87">
        <v>2799</v>
      </c>
      <c r="W16" s="87"/>
      <c r="X16" s="87">
        <v>31</v>
      </c>
      <c r="Y16" s="87"/>
      <c r="Z16" s="87">
        <v>520</v>
      </c>
      <c r="AA16" s="86"/>
      <c r="AB16" s="87">
        <v>0</v>
      </c>
      <c r="AC16" s="87"/>
      <c r="AD16" s="87">
        <v>0</v>
      </c>
      <c r="AE16" s="93"/>
      <c r="AF16" s="87">
        <v>2741549</v>
      </c>
      <c r="AG16" s="87"/>
      <c r="AH16" s="87">
        <v>377280</v>
      </c>
      <c r="AI16" s="87"/>
      <c r="AJ16" s="87">
        <v>33984</v>
      </c>
      <c r="AK16" s="87"/>
      <c r="AL16" s="87">
        <v>496</v>
      </c>
      <c r="AM16" s="87"/>
      <c r="AN16" s="87">
        <v>4160</v>
      </c>
      <c r="AO16" s="87"/>
      <c r="AP16" s="87">
        <v>0</v>
      </c>
      <c r="AQ16" s="86"/>
      <c r="AR16" s="87">
        <v>0</v>
      </c>
      <c r="AS16" s="93"/>
      <c r="AT16" s="399"/>
      <c r="AU16" s="399"/>
      <c r="AV16" s="399"/>
      <c r="AW16" s="399"/>
      <c r="AX16" s="399"/>
      <c r="AY16" s="399"/>
      <c r="AZ16" s="399"/>
      <c r="BA16" s="399"/>
      <c r="BB16" s="399"/>
      <c r="BC16" s="400"/>
      <c r="BD16" s="399"/>
      <c r="BE16" s="399"/>
      <c r="BF16" s="399"/>
      <c r="BG16" s="400"/>
      <c r="BH16" s="399"/>
      <c r="BI16" s="401"/>
      <c r="BJ16" s="399"/>
      <c r="BK16" s="402"/>
    </row>
    <row r="17" spans="2:63" s="50" customFormat="1" ht="24.9" customHeight="1" x14ac:dyDescent="0.25">
      <c r="B17" s="90"/>
      <c r="C17" s="86" t="s">
        <v>98</v>
      </c>
      <c r="D17" s="92">
        <v>7</v>
      </c>
      <c r="E17" s="87"/>
      <c r="F17" s="89">
        <v>0</v>
      </c>
      <c r="G17" s="89"/>
      <c r="H17" s="87">
        <v>0</v>
      </c>
      <c r="I17" s="87"/>
      <c r="J17" s="87">
        <v>0</v>
      </c>
      <c r="K17" s="87"/>
      <c r="L17" s="87">
        <v>0</v>
      </c>
      <c r="M17" s="87"/>
      <c r="N17" s="87">
        <v>1</v>
      </c>
      <c r="O17" s="87"/>
      <c r="P17" s="87">
        <v>0</v>
      </c>
      <c r="Q17" s="93"/>
      <c r="R17" s="92">
        <v>455</v>
      </c>
      <c r="S17" s="87">
        <v>0</v>
      </c>
      <c r="T17" s="87">
        <v>0</v>
      </c>
      <c r="U17" s="87">
        <v>0</v>
      </c>
      <c r="V17" s="87">
        <v>0</v>
      </c>
      <c r="W17" s="87"/>
      <c r="X17" s="87">
        <v>0</v>
      </c>
      <c r="Y17" s="87"/>
      <c r="Z17" s="87">
        <v>0</v>
      </c>
      <c r="AA17" s="86"/>
      <c r="AB17" s="87">
        <v>119</v>
      </c>
      <c r="AC17" s="87"/>
      <c r="AD17" s="87">
        <v>0</v>
      </c>
      <c r="AE17" s="93"/>
      <c r="AF17" s="87">
        <v>53736</v>
      </c>
      <c r="AG17" s="87"/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/>
      <c r="AP17" s="87">
        <v>4760</v>
      </c>
      <c r="AQ17" s="86"/>
      <c r="AR17" s="87">
        <v>0</v>
      </c>
      <c r="AS17" s="93"/>
      <c r="AT17" s="399"/>
      <c r="AU17" s="399"/>
      <c r="AV17" s="399"/>
      <c r="AW17" s="399"/>
      <c r="AX17" s="399"/>
      <c r="AY17" s="399"/>
      <c r="AZ17" s="399"/>
      <c r="BA17" s="399"/>
      <c r="BB17" s="399"/>
      <c r="BC17" s="400"/>
      <c r="BD17" s="399"/>
      <c r="BE17" s="399"/>
      <c r="BF17" s="399"/>
      <c r="BG17" s="400"/>
      <c r="BH17" s="399"/>
      <c r="BI17" s="401"/>
      <c r="BJ17" s="399"/>
      <c r="BK17" s="402"/>
    </row>
    <row r="18" spans="2:63" s="50" customFormat="1" ht="24.9" customHeight="1" x14ac:dyDescent="0.25">
      <c r="B18" s="90"/>
      <c r="C18" s="86" t="s">
        <v>118</v>
      </c>
      <c r="D18" s="94">
        <v>2</v>
      </c>
      <c r="E18" s="89"/>
      <c r="F18" s="89">
        <v>0</v>
      </c>
      <c r="G18" s="89"/>
      <c r="H18" s="89">
        <v>0</v>
      </c>
      <c r="I18" s="89"/>
      <c r="J18" s="89">
        <v>0</v>
      </c>
      <c r="K18" s="89"/>
      <c r="L18" s="89">
        <v>0</v>
      </c>
      <c r="M18" s="89"/>
      <c r="N18" s="89">
        <v>0</v>
      </c>
      <c r="O18" s="87"/>
      <c r="P18" s="87">
        <v>0</v>
      </c>
      <c r="Q18" s="93"/>
      <c r="R18" s="92">
        <v>110</v>
      </c>
      <c r="S18" s="87">
        <v>0</v>
      </c>
      <c r="T18" s="87">
        <v>0</v>
      </c>
      <c r="U18" s="87">
        <v>0</v>
      </c>
      <c r="V18" s="87">
        <v>0</v>
      </c>
      <c r="W18" s="87"/>
      <c r="X18" s="87">
        <v>0</v>
      </c>
      <c r="Y18" s="87"/>
      <c r="Z18" s="87">
        <v>0</v>
      </c>
      <c r="AA18" s="86"/>
      <c r="AB18" s="87">
        <v>0</v>
      </c>
      <c r="AC18" s="87"/>
      <c r="AD18" s="87">
        <v>0</v>
      </c>
      <c r="AE18" s="93"/>
      <c r="AF18" s="87">
        <v>2320</v>
      </c>
      <c r="AG18" s="87"/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/>
      <c r="AP18" s="87">
        <v>0</v>
      </c>
      <c r="AQ18" s="86"/>
      <c r="AR18" s="87">
        <v>0</v>
      </c>
      <c r="AS18" s="93"/>
      <c r="AT18" s="399"/>
      <c r="AU18" s="399"/>
      <c r="AV18" s="399"/>
      <c r="AW18" s="399"/>
      <c r="AX18" s="399"/>
      <c r="AY18" s="399"/>
      <c r="AZ18" s="399"/>
      <c r="BA18" s="399"/>
      <c r="BB18" s="399"/>
      <c r="BC18" s="400"/>
      <c r="BD18" s="399"/>
      <c r="BE18" s="399"/>
      <c r="BF18" s="399"/>
      <c r="BG18" s="400"/>
      <c r="BH18" s="399"/>
      <c r="BI18" s="401"/>
      <c r="BJ18" s="399"/>
      <c r="BK18" s="402"/>
    </row>
    <row r="19" spans="2:63" s="50" customFormat="1" ht="24.9" customHeight="1" x14ac:dyDescent="0.25">
      <c r="B19" s="90"/>
      <c r="C19" s="125" t="s">
        <v>19</v>
      </c>
      <c r="D19" s="92">
        <v>22</v>
      </c>
      <c r="E19" s="87"/>
      <c r="F19" s="89">
        <v>7</v>
      </c>
      <c r="G19" s="89"/>
      <c r="H19" s="87">
        <v>3</v>
      </c>
      <c r="I19" s="87"/>
      <c r="J19" s="87">
        <v>2</v>
      </c>
      <c r="K19" s="87"/>
      <c r="L19" s="87">
        <v>0</v>
      </c>
      <c r="M19" s="87"/>
      <c r="N19" s="87">
        <v>3</v>
      </c>
      <c r="O19" s="87"/>
      <c r="P19" s="87">
        <v>0</v>
      </c>
      <c r="Q19" s="93"/>
      <c r="R19" s="92">
        <v>2631</v>
      </c>
      <c r="S19" s="87"/>
      <c r="T19" s="87">
        <v>341</v>
      </c>
      <c r="U19" s="87"/>
      <c r="V19" s="87">
        <v>138</v>
      </c>
      <c r="W19" s="87"/>
      <c r="X19" s="87">
        <v>237</v>
      </c>
      <c r="Y19" s="87"/>
      <c r="Z19" s="87">
        <v>0</v>
      </c>
      <c r="AA19" s="86"/>
      <c r="AB19" s="87">
        <v>118</v>
      </c>
      <c r="AC19" s="87"/>
      <c r="AD19" s="87">
        <v>0</v>
      </c>
      <c r="AE19" s="93"/>
      <c r="AF19" s="87">
        <v>88698</v>
      </c>
      <c r="AG19" s="87"/>
      <c r="AH19" s="87">
        <v>8968</v>
      </c>
      <c r="AI19" s="87"/>
      <c r="AJ19" s="87">
        <v>2864</v>
      </c>
      <c r="AK19" s="87"/>
      <c r="AL19" s="87">
        <v>20600</v>
      </c>
      <c r="AM19" s="87"/>
      <c r="AN19" s="87">
        <v>0</v>
      </c>
      <c r="AO19" s="87"/>
      <c r="AP19" s="87">
        <v>2872</v>
      </c>
      <c r="AQ19" s="86"/>
      <c r="AR19" s="87">
        <v>0</v>
      </c>
      <c r="AS19" s="93"/>
      <c r="AT19" s="399"/>
      <c r="AU19" s="399"/>
      <c r="AV19" s="399"/>
      <c r="AW19" s="399"/>
      <c r="AX19" s="399"/>
      <c r="AY19" s="399"/>
      <c r="AZ19" s="399"/>
      <c r="BA19" s="399"/>
      <c r="BB19" s="399"/>
      <c r="BC19" s="400"/>
      <c r="BD19" s="399"/>
      <c r="BE19" s="399"/>
      <c r="BF19" s="399"/>
      <c r="BG19" s="400"/>
      <c r="BH19" s="399"/>
      <c r="BI19" s="401"/>
      <c r="BJ19" s="399"/>
      <c r="BK19" s="402"/>
    </row>
    <row r="20" spans="2:63" s="50" customFormat="1" ht="24.9" customHeight="1" x14ac:dyDescent="0.25">
      <c r="B20" s="90"/>
      <c r="C20" s="125" t="s">
        <v>46</v>
      </c>
      <c r="D20" s="92">
        <v>8</v>
      </c>
      <c r="E20" s="87"/>
      <c r="F20" s="89">
        <v>4</v>
      </c>
      <c r="G20" s="89"/>
      <c r="H20" s="87">
        <v>1</v>
      </c>
      <c r="I20" s="87"/>
      <c r="J20" s="87">
        <v>0</v>
      </c>
      <c r="K20" s="87"/>
      <c r="L20" s="87">
        <v>2</v>
      </c>
      <c r="M20" s="87"/>
      <c r="N20" s="87">
        <v>0</v>
      </c>
      <c r="O20" s="87"/>
      <c r="P20" s="87">
        <v>0</v>
      </c>
      <c r="Q20" s="93"/>
      <c r="R20" s="92">
        <v>422</v>
      </c>
      <c r="S20" s="87"/>
      <c r="T20" s="87">
        <v>783</v>
      </c>
      <c r="U20" s="87"/>
      <c r="V20" s="87">
        <v>270</v>
      </c>
      <c r="W20" s="87"/>
      <c r="X20" s="87">
        <v>0</v>
      </c>
      <c r="Y20" s="87"/>
      <c r="Z20" s="87">
        <v>217</v>
      </c>
      <c r="AA20" s="86"/>
      <c r="AB20" s="87">
        <v>0</v>
      </c>
      <c r="AC20" s="87"/>
      <c r="AD20" s="87">
        <v>0</v>
      </c>
      <c r="AE20" s="93"/>
      <c r="AF20" s="87">
        <v>19384</v>
      </c>
      <c r="AG20" s="87"/>
      <c r="AH20" s="87">
        <v>9634</v>
      </c>
      <c r="AI20" s="87"/>
      <c r="AJ20" s="87">
        <v>4320</v>
      </c>
      <c r="AK20" s="87"/>
      <c r="AL20" s="87" t="s">
        <v>8</v>
      </c>
      <c r="AM20" s="87"/>
      <c r="AN20" s="87">
        <v>2808</v>
      </c>
      <c r="AO20" s="87"/>
      <c r="AP20" s="87">
        <v>0</v>
      </c>
      <c r="AQ20" s="86"/>
      <c r="AR20" s="87">
        <v>0</v>
      </c>
      <c r="AS20" s="93"/>
      <c r="AT20" s="399"/>
      <c r="AU20" s="399"/>
      <c r="AV20" s="399"/>
      <c r="AW20" s="399"/>
      <c r="AX20" s="399"/>
      <c r="AY20" s="399"/>
      <c r="AZ20" s="399"/>
      <c r="BA20" s="399"/>
      <c r="BB20" s="399"/>
      <c r="BC20" s="400"/>
      <c r="BD20" s="399"/>
      <c r="BE20" s="399"/>
      <c r="BF20" s="399"/>
      <c r="BG20" s="400"/>
      <c r="BH20" s="399"/>
      <c r="BI20" s="401"/>
      <c r="BJ20" s="399"/>
      <c r="BK20" s="402"/>
    </row>
    <row r="21" spans="2:63" s="50" customFormat="1" ht="24.9" customHeight="1" x14ac:dyDescent="0.25">
      <c r="B21" s="90"/>
      <c r="C21" s="125" t="s">
        <v>158</v>
      </c>
      <c r="D21" s="92">
        <v>18</v>
      </c>
      <c r="E21" s="87"/>
      <c r="F21" s="87">
        <v>21</v>
      </c>
      <c r="G21" s="87"/>
      <c r="H21" s="87">
        <v>9</v>
      </c>
      <c r="I21" s="87"/>
      <c r="J21" s="87">
        <v>7</v>
      </c>
      <c r="K21" s="87"/>
      <c r="L21" s="87">
        <v>8</v>
      </c>
      <c r="M21" s="87"/>
      <c r="N21" s="87">
        <v>5</v>
      </c>
      <c r="O21" s="87"/>
      <c r="P21" s="87">
        <f>3+1</f>
        <v>4</v>
      </c>
      <c r="Q21" s="93"/>
      <c r="R21" s="92">
        <v>2342</v>
      </c>
      <c r="S21" s="87"/>
      <c r="T21" s="87">
        <v>4232</v>
      </c>
      <c r="U21" s="87"/>
      <c r="V21" s="87">
        <v>791</v>
      </c>
      <c r="W21" s="87"/>
      <c r="X21" s="87">
        <v>1056</v>
      </c>
      <c r="Y21" s="87"/>
      <c r="Z21" s="87">
        <v>2680</v>
      </c>
      <c r="AA21" s="86"/>
      <c r="AB21" s="87">
        <v>931</v>
      </c>
      <c r="AC21" s="87"/>
      <c r="AD21" s="87">
        <f>1240+41</f>
        <v>1281</v>
      </c>
      <c r="AE21" s="93"/>
      <c r="AF21" s="87">
        <v>82786</v>
      </c>
      <c r="AG21" s="87"/>
      <c r="AH21" s="87">
        <v>109592</v>
      </c>
      <c r="AI21" s="87"/>
      <c r="AJ21" s="87">
        <v>17736</v>
      </c>
      <c r="AK21" s="87"/>
      <c r="AL21" s="87">
        <v>14808</v>
      </c>
      <c r="AM21" s="87"/>
      <c r="AN21" s="87">
        <v>51576</v>
      </c>
      <c r="AO21" s="87"/>
      <c r="AP21" s="87">
        <v>24312</v>
      </c>
      <c r="AQ21" s="86"/>
      <c r="AR21" s="87">
        <f>39680+656</f>
        <v>40336</v>
      </c>
      <c r="AS21" s="93"/>
      <c r="AT21" s="399"/>
      <c r="AU21" s="399"/>
      <c r="AV21" s="399"/>
      <c r="AW21" s="399"/>
      <c r="AX21" s="399"/>
      <c r="AY21" s="399"/>
      <c r="AZ21" s="399"/>
      <c r="BA21" s="399"/>
      <c r="BB21" s="399"/>
      <c r="BC21" s="400"/>
      <c r="BD21" s="399"/>
      <c r="BE21" s="399"/>
      <c r="BF21" s="399"/>
      <c r="BG21" s="400"/>
      <c r="BH21" s="399"/>
      <c r="BI21" s="401"/>
      <c r="BJ21" s="399"/>
      <c r="BK21" s="402"/>
    </row>
    <row r="22" spans="2:63" s="50" customFormat="1" ht="24.9" customHeight="1" thickBot="1" x14ac:dyDescent="0.3">
      <c r="B22" s="90"/>
      <c r="C22" s="125" t="s">
        <v>99</v>
      </c>
      <c r="D22" s="92">
        <v>1</v>
      </c>
      <c r="E22" s="87"/>
      <c r="F22" s="87">
        <v>1</v>
      </c>
      <c r="G22" s="87"/>
      <c r="H22" s="87">
        <v>1</v>
      </c>
      <c r="I22" s="87"/>
      <c r="J22" s="87">
        <v>0</v>
      </c>
      <c r="K22" s="87"/>
      <c r="L22" s="87">
        <v>0</v>
      </c>
      <c r="M22" s="87"/>
      <c r="N22" s="87">
        <v>0</v>
      </c>
      <c r="O22" s="87"/>
      <c r="P22" s="88" t="s">
        <v>8</v>
      </c>
      <c r="Q22" s="93"/>
      <c r="R22" s="92">
        <v>18187</v>
      </c>
      <c r="S22" s="87"/>
      <c r="T22" s="87">
        <v>40501</v>
      </c>
      <c r="U22" s="87"/>
      <c r="V22" s="87">
        <v>20979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/>
      <c r="AD22" s="87">
        <v>0</v>
      </c>
      <c r="AE22" s="93"/>
      <c r="AF22" s="87">
        <v>145496</v>
      </c>
      <c r="AG22" s="87"/>
      <c r="AH22" s="87">
        <v>324008</v>
      </c>
      <c r="AI22" s="87"/>
      <c r="AJ22" s="87">
        <v>167832</v>
      </c>
      <c r="AK22" s="87"/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6"/>
      <c r="AR22" s="87">
        <v>0</v>
      </c>
      <c r="AS22" s="93"/>
      <c r="AT22" s="399"/>
      <c r="AU22" s="399"/>
      <c r="AV22" s="399"/>
      <c r="AW22" s="399"/>
      <c r="AX22" s="399"/>
      <c r="AY22" s="399"/>
      <c r="AZ22" s="399"/>
      <c r="BA22" s="399"/>
      <c r="BB22" s="399"/>
      <c r="BC22" s="400"/>
      <c r="BD22" s="399"/>
      <c r="BE22" s="399"/>
      <c r="BF22" s="399"/>
      <c r="BG22" s="400"/>
      <c r="BH22" s="399"/>
      <c r="BI22" s="401"/>
      <c r="BJ22" s="399"/>
      <c r="BK22" s="402"/>
    </row>
    <row r="23" spans="2:63" s="14" customFormat="1" ht="24.9" customHeight="1" thickBot="1" x14ac:dyDescent="0.3">
      <c r="B23" s="241"/>
      <c r="C23" s="633" t="s">
        <v>6</v>
      </c>
      <c r="D23" s="206">
        <f>SUM(D7:D22)</f>
        <v>613</v>
      </c>
      <c r="E23" s="658"/>
      <c r="F23" s="658">
        <f>SUM(F7:F22)</f>
        <v>315</v>
      </c>
      <c r="G23" s="658"/>
      <c r="H23" s="658">
        <f>SUM(H7:H22)</f>
        <v>219</v>
      </c>
      <c r="I23" s="658"/>
      <c r="J23" s="658">
        <f>SUM(J7:J22)</f>
        <v>151</v>
      </c>
      <c r="K23" s="658"/>
      <c r="L23" s="658">
        <f>SUM(L7:L22)</f>
        <v>168</v>
      </c>
      <c r="M23" s="658"/>
      <c r="N23" s="658">
        <f>SUM(N7:N22)</f>
        <v>102</v>
      </c>
      <c r="O23" s="243"/>
      <c r="P23" s="658">
        <f>SUM(P7:P22)</f>
        <v>77</v>
      </c>
      <c r="Q23" s="248"/>
      <c r="R23" s="206">
        <f>SUM(R7:R22)</f>
        <v>258234</v>
      </c>
      <c r="S23" s="243"/>
      <c r="T23" s="658">
        <f>SUM(T7:T22)</f>
        <v>180728</v>
      </c>
      <c r="U23" s="243"/>
      <c r="V23" s="658">
        <f>SUM(V7:V22)</f>
        <v>114656</v>
      </c>
      <c r="W23" s="243"/>
      <c r="X23" s="658">
        <f>SUM(X7:X22)</f>
        <v>41474</v>
      </c>
      <c r="Y23" s="243"/>
      <c r="Z23" s="658">
        <f>SUM(Z7:Z22)</f>
        <v>62940</v>
      </c>
      <c r="AA23" s="245"/>
      <c r="AB23" s="658">
        <f>SUM(AB7:AB22)</f>
        <v>28182</v>
      </c>
      <c r="AC23" s="243"/>
      <c r="AD23" s="658">
        <f>SUM(AD7:AD22)</f>
        <v>36242</v>
      </c>
      <c r="AE23" s="209"/>
      <c r="AF23" s="206">
        <f>SUM(AF7:AF22)</f>
        <v>15067880</v>
      </c>
      <c r="AG23" s="243"/>
      <c r="AH23" s="658">
        <f>SUM(AH7:AH22)</f>
        <v>8880886</v>
      </c>
      <c r="AI23" s="243"/>
      <c r="AJ23" s="658">
        <f>SUM(AJ7:AJ22)</f>
        <v>2319379</v>
      </c>
      <c r="AK23" s="243"/>
      <c r="AL23" s="658">
        <f>SUM(AL7:AL22)</f>
        <v>2167764</v>
      </c>
      <c r="AM23" s="243"/>
      <c r="AN23" s="658">
        <f>SUM(AN7:AN22)</f>
        <v>1936647</v>
      </c>
      <c r="AO23" s="243"/>
      <c r="AP23" s="658">
        <f>SUM(AP7:AP22)</f>
        <v>1048753</v>
      </c>
      <c r="AQ23" s="245"/>
      <c r="AR23" s="658">
        <f>SUM(AR7:AR22)</f>
        <v>1399886</v>
      </c>
      <c r="AS23" s="248"/>
      <c r="AT23" s="396"/>
      <c r="AU23" s="397"/>
      <c r="AV23" s="396"/>
      <c r="AW23" s="397"/>
      <c r="AX23" s="396"/>
      <c r="AY23" s="397"/>
      <c r="AZ23" s="396"/>
      <c r="BA23" s="397"/>
      <c r="BB23" s="396"/>
      <c r="BC23" s="394"/>
      <c r="BD23" s="396"/>
      <c r="BE23" s="397"/>
      <c r="BF23" s="396"/>
      <c r="BG23" s="394"/>
      <c r="BH23" s="396"/>
      <c r="BI23" s="397"/>
      <c r="BJ23" s="396"/>
      <c r="BK23" s="394"/>
    </row>
    <row r="24" spans="2:63" s="393" customFormat="1" ht="24.9" customHeight="1" thickBot="1" x14ac:dyDescent="0.3">
      <c r="B24" s="394"/>
      <c r="C24" s="395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/>
      <c r="P24" s="396"/>
      <c r="Q24" s="397"/>
      <c r="R24" s="396"/>
      <c r="S24" s="394"/>
      <c r="T24" s="396"/>
      <c r="U24" s="396"/>
      <c r="V24" s="396"/>
      <c r="W24" s="397"/>
      <c r="X24" s="396"/>
      <c r="Y24" s="397"/>
      <c r="Z24" s="396"/>
      <c r="AA24" s="397"/>
      <c r="AB24" s="396"/>
      <c r="AC24" s="397"/>
      <c r="AD24" s="396"/>
      <c r="AE24" s="397"/>
      <c r="AF24" s="396"/>
      <c r="AG24" s="394"/>
      <c r="AH24" s="396"/>
      <c r="AI24" s="397"/>
      <c r="AJ24" s="396"/>
      <c r="AK24" s="394"/>
      <c r="AL24" s="396"/>
      <c r="AM24" s="396"/>
      <c r="AN24" s="396"/>
      <c r="AO24" s="394"/>
      <c r="AP24" s="396"/>
      <c r="AQ24" s="394"/>
      <c r="AR24" s="396"/>
      <c r="AS24" s="397"/>
      <c r="AT24" s="396"/>
      <c r="AU24" s="397"/>
      <c r="AV24" s="396"/>
      <c r="AW24" s="397"/>
      <c r="AX24" s="396"/>
      <c r="AY24" s="397"/>
      <c r="AZ24" s="396"/>
      <c r="BA24" s="397"/>
      <c r="BB24" s="396"/>
      <c r="BC24" s="394"/>
      <c r="BD24" s="396"/>
      <c r="BE24" s="397"/>
      <c r="BF24" s="396"/>
      <c r="BG24" s="394"/>
      <c r="BH24" s="396"/>
      <c r="BI24" s="397"/>
      <c r="BJ24" s="396"/>
      <c r="BK24" s="394"/>
    </row>
    <row r="25" spans="2:63" s="6" customFormat="1" ht="24.9" customHeight="1" thickBot="1" x14ac:dyDescent="0.3">
      <c r="B25" s="980" t="s">
        <v>133</v>
      </c>
      <c r="C25" s="985"/>
      <c r="D25" s="977" t="s">
        <v>2</v>
      </c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5"/>
      <c r="R25" s="977" t="s">
        <v>15</v>
      </c>
      <c r="S25" s="974"/>
      <c r="T25" s="974"/>
      <c r="U25" s="974"/>
      <c r="V25" s="974"/>
      <c r="W25" s="974"/>
      <c r="X25" s="974"/>
      <c r="Y25" s="974"/>
      <c r="Z25" s="974"/>
      <c r="AA25" s="974"/>
      <c r="AB25" s="974"/>
      <c r="AC25" s="974"/>
      <c r="AD25" s="974"/>
      <c r="AE25" s="974"/>
      <c r="AF25" s="977" t="s">
        <v>12</v>
      </c>
      <c r="AG25" s="974"/>
      <c r="AH25" s="974"/>
      <c r="AI25" s="974"/>
      <c r="AJ25" s="974"/>
      <c r="AK25" s="974"/>
      <c r="AL25" s="974"/>
      <c r="AM25" s="974"/>
      <c r="AN25" s="974"/>
      <c r="AO25" s="974"/>
      <c r="AP25" s="974"/>
      <c r="AQ25" s="974"/>
      <c r="AR25" s="974"/>
      <c r="AS25" s="975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</row>
    <row r="26" spans="2:63" s="6" customFormat="1" ht="24.9" customHeight="1" thickBot="1" x14ac:dyDescent="0.3">
      <c r="B26" s="1057"/>
      <c r="C26" s="1084"/>
      <c r="D26" s="991">
        <v>1997</v>
      </c>
      <c r="E26" s="992"/>
      <c r="F26" s="992">
        <v>1998</v>
      </c>
      <c r="G26" s="992"/>
      <c r="H26" s="992">
        <v>1999</v>
      </c>
      <c r="I26" s="992"/>
      <c r="J26" s="992">
        <v>2000</v>
      </c>
      <c r="K26" s="992"/>
      <c r="L26" s="992">
        <v>2001</v>
      </c>
      <c r="M26" s="992"/>
      <c r="N26" s="992">
        <v>2002</v>
      </c>
      <c r="O26" s="992"/>
      <c r="P26" s="992">
        <v>2003</v>
      </c>
      <c r="Q26" s="993"/>
      <c r="R26" s="991">
        <v>1997</v>
      </c>
      <c r="S26" s="992"/>
      <c r="T26" s="992">
        <v>1998</v>
      </c>
      <c r="U26" s="992"/>
      <c r="V26" s="992">
        <v>1999</v>
      </c>
      <c r="W26" s="992"/>
      <c r="X26" s="992">
        <v>2000</v>
      </c>
      <c r="Y26" s="992"/>
      <c r="Z26" s="992">
        <v>2001</v>
      </c>
      <c r="AA26" s="992"/>
      <c r="AB26" s="992">
        <v>2002</v>
      </c>
      <c r="AC26" s="992"/>
      <c r="AD26" s="992">
        <v>2003</v>
      </c>
      <c r="AE26" s="992"/>
      <c r="AF26" s="991">
        <v>1997</v>
      </c>
      <c r="AG26" s="992"/>
      <c r="AH26" s="992">
        <v>1998</v>
      </c>
      <c r="AI26" s="992"/>
      <c r="AJ26" s="992">
        <v>1999</v>
      </c>
      <c r="AK26" s="992"/>
      <c r="AL26" s="992">
        <v>2000</v>
      </c>
      <c r="AM26" s="992"/>
      <c r="AN26" s="992">
        <v>2001</v>
      </c>
      <c r="AO26" s="992"/>
      <c r="AP26" s="992">
        <v>2002</v>
      </c>
      <c r="AQ26" s="992"/>
      <c r="AR26" s="992">
        <v>2003</v>
      </c>
      <c r="AS26" s="993"/>
      <c r="AT26" s="1086"/>
      <c r="AU26" s="1086"/>
      <c r="AV26" s="1086"/>
      <c r="AW26" s="1086"/>
      <c r="AX26" s="1086"/>
      <c r="AY26" s="1086"/>
      <c r="AZ26" s="1086"/>
      <c r="BA26" s="1086"/>
      <c r="BB26" s="1086"/>
      <c r="BC26" s="1086"/>
      <c r="BD26" s="1086"/>
      <c r="BE26" s="1086"/>
      <c r="BF26" s="1086"/>
      <c r="BG26" s="1086"/>
      <c r="BH26" s="1086"/>
      <c r="BI26" s="1086"/>
      <c r="BJ26" s="1086"/>
      <c r="BK26" s="1086"/>
    </row>
    <row r="27" spans="2:63" s="50" customFormat="1" ht="24.9" customHeight="1" x14ac:dyDescent="0.25">
      <c r="B27" s="90"/>
      <c r="C27" s="373" t="s">
        <v>95</v>
      </c>
      <c r="D27" s="92">
        <v>1</v>
      </c>
      <c r="E27" s="87"/>
      <c r="F27" s="87">
        <v>0</v>
      </c>
      <c r="G27" s="87"/>
      <c r="H27" s="87">
        <v>1</v>
      </c>
      <c r="I27" s="87"/>
      <c r="J27" s="87">
        <v>0</v>
      </c>
      <c r="K27" s="87"/>
      <c r="L27" s="86">
        <v>2</v>
      </c>
      <c r="M27" s="86"/>
      <c r="N27" s="86">
        <v>1</v>
      </c>
      <c r="O27" s="86"/>
      <c r="P27" s="87">
        <v>2</v>
      </c>
      <c r="Q27" s="373"/>
      <c r="R27" s="92">
        <v>100</v>
      </c>
      <c r="S27" s="87"/>
      <c r="T27" s="87">
        <v>0</v>
      </c>
      <c r="V27" s="87">
        <v>52</v>
      </c>
      <c r="X27" s="87">
        <v>0</v>
      </c>
      <c r="Y27" s="87"/>
      <c r="Z27" s="789">
        <v>1303</v>
      </c>
      <c r="AA27" s="86"/>
      <c r="AB27" s="87">
        <v>67</v>
      </c>
      <c r="AC27" s="86"/>
      <c r="AD27" s="87">
        <v>400</v>
      </c>
      <c r="AE27" s="373"/>
      <c r="AF27" s="92">
        <v>2400</v>
      </c>
      <c r="AG27" s="86"/>
      <c r="AH27" s="87">
        <v>0</v>
      </c>
      <c r="AI27" s="91"/>
      <c r="AJ27" s="87">
        <v>7488</v>
      </c>
      <c r="AL27" s="87">
        <v>0</v>
      </c>
      <c r="AM27" s="86"/>
      <c r="AN27" s="789">
        <v>207616</v>
      </c>
      <c r="AO27" s="87"/>
      <c r="AP27" s="86">
        <v>536</v>
      </c>
      <c r="AQ27" s="86"/>
      <c r="AR27" s="790">
        <v>2000</v>
      </c>
      <c r="AS27" s="373"/>
      <c r="AT27" s="399"/>
      <c r="AU27" s="399"/>
      <c r="AV27" s="399"/>
      <c r="AW27" s="399"/>
      <c r="AX27" s="399"/>
      <c r="AY27" s="399"/>
      <c r="AZ27" s="399"/>
      <c r="BA27" s="399"/>
      <c r="BB27" s="399"/>
      <c r="BC27" s="400"/>
      <c r="BD27" s="399"/>
      <c r="BE27" s="399"/>
      <c r="BF27" s="399"/>
      <c r="BG27" s="400"/>
      <c r="BH27" s="399"/>
      <c r="BI27" s="401"/>
      <c r="BJ27" s="399"/>
      <c r="BK27" s="402"/>
    </row>
    <row r="28" spans="2:63" s="50" customFormat="1" ht="24.9" customHeight="1" x14ac:dyDescent="0.25">
      <c r="B28" s="90"/>
      <c r="C28" s="405" t="s">
        <v>18</v>
      </c>
      <c r="D28" s="92">
        <v>0</v>
      </c>
      <c r="E28" s="87"/>
      <c r="F28" s="87">
        <v>0</v>
      </c>
      <c r="G28" s="87"/>
      <c r="H28" s="87">
        <v>3</v>
      </c>
      <c r="I28" s="87"/>
      <c r="J28" s="87">
        <v>0</v>
      </c>
      <c r="K28" s="87"/>
      <c r="L28" s="88" t="s">
        <v>8</v>
      </c>
      <c r="M28" s="88"/>
      <c r="N28" s="88" t="s">
        <v>8</v>
      </c>
      <c r="O28" s="88"/>
      <c r="P28" s="88" t="s">
        <v>8</v>
      </c>
      <c r="Q28" s="373"/>
      <c r="R28" s="92">
        <v>0</v>
      </c>
      <c r="S28" s="87"/>
      <c r="T28" s="87">
        <v>0</v>
      </c>
      <c r="V28" s="87">
        <v>912</v>
      </c>
      <c r="X28" s="87">
        <v>0</v>
      </c>
      <c r="Y28" s="87"/>
      <c r="Z28" s="790" t="s">
        <v>8</v>
      </c>
      <c r="AA28" s="86"/>
      <c r="AB28" s="87">
        <v>0</v>
      </c>
      <c r="AC28" s="86"/>
      <c r="AD28" s="88" t="s">
        <v>8</v>
      </c>
      <c r="AE28" s="373"/>
      <c r="AF28" s="92">
        <v>0</v>
      </c>
      <c r="AG28" s="86"/>
      <c r="AH28" s="87">
        <v>0</v>
      </c>
      <c r="AI28" s="91"/>
      <c r="AJ28" s="87">
        <v>8448</v>
      </c>
      <c r="AL28" s="87">
        <v>0</v>
      </c>
      <c r="AM28" s="86"/>
      <c r="AN28" s="790" t="s">
        <v>8</v>
      </c>
      <c r="AO28" s="87"/>
      <c r="AP28" s="790" t="s">
        <v>8</v>
      </c>
      <c r="AQ28" s="790"/>
      <c r="AR28" s="790" t="s">
        <v>8</v>
      </c>
      <c r="AS28" s="373"/>
      <c r="AT28" s="399"/>
      <c r="AU28" s="399"/>
      <c r="AV28" s="399"/>
      <c r="AW28" s="399"/>
      <c r="AX28" s="399"/>
      <c r="AY28" s="399"/>
      <c r="AZ28" s="399"/>
      <c r="BA28" s="399"/>
      <c r="BB28" s="399"/>
      <c r="BC28" s="400"/>
      <c r="BD28" s="399"/>
      <c r="BE28" s="399"/>
      <c r="BF28" s="399"/>
      <c r="BG28" s="400"/>
      <c r="BH28" s="399"/>
      <c r="BI28" s="401"/>
      <c r="BJ28" s="399"/>
      <c r="BK28" s="402"/>
    </row>
    <row r="29" spans="2:63" s="50" customFormat="1" ht="24.9" customHeight="1" x14ac:dyDescent="0.25">
      <c r="B29" s="90"/>
      <c r="C29" s="405" t="s">
        <v>115</v>
      </c>
      <c r="D29" s="92">
        <v>7</v>
      </c>
      <c r="E29" s="87"/>
      <c r="F29" s="87">
        <v>12</v>
      </c>
      <c r="G29" s="87"/>
      <c r="H29" s="87">
        <v>12</v>
      </c>
      <c r="I29" s="87"/>
      <c r="J29" s="87">
        <v>9</v>
      </c>
      <c r="K29" s="87"/>
      <c r="L29" s="86">
        <v>15</v>
      </c>
      <c r="M29" s="86"/>
      <c r="N29" s="86">
        <v>20</v>
      </c>
      <c r="O29" s="86"/>
      <c r="P29" s="86">
        <v>4</v>
      </c>
      <c r="Q29" s="373"/>
      <c r="R29" s="92">
        <v>979</v>
      </c>
      <c r="S29" s="87"/>
      <c r="T29" s="87">
        <v>2578</v>
      </c>
      <c r="V29" s="87">
        <v>3369</v>
      </c>
      <c r="X29" s="87">
        <v>1323</v>
      </c>
      <c r="Y29" s="87"/>
      <c r="Z29" s="789">
        <v>2121</v>
      </c>
      <c r="AA29" s="86"/>
      <c r="AB29" s="87">
        <v>7712</v>
      </c>
      <c r="AC29" s="86"/>
      <c r="AD29" s="87">
        <v>1554</v>
      </c>
      <c r="AE29" s="373"/>
      <c r="AF29" s="92">
        <v>41498</v>
      </c>
      <c r="AG29" s="86"/>
      <c r="AH29" s="87">
        <v>76288</v>
      </c>
      <c r="AI29" s="91"/>
      <c r="AJ29" s="87">
        <v>63309</v>
      </c>
      <c r="AL29" s="87">
        <v>18576</v>
      </c>
      <c r="AM29" s="86"/>
      <c r="AN29" s="789">
        <v>70008</v>
      </c>
      <c r="AO29" s="87"/>
      <c r="AP29" s="790">
        <v>376768</v>
      </c>
      <c r="AQ29" s="790"/>
      <c r="AR29" s="790">
        <v>43200</v>
      </c>
      <c r="AS29" s="373"/>
      <c r="AT29" s="399"/>
      <c r="AU29" s="399"/>
      <c r="AV29" s="399"/>
      <c r="AW29" s="399"/>
      <c r="AX29" s="399"/>
      <c r="AY29" s="399"/>
      <c r="AZ29" s="399"/>
      <c r="BA29" s="399"/>
      <c r="BB29" s="399"/>
      <c r="BC29" s="400"/>
      <c r="BD29" s="399"/>
      <c r="BE29" s="399"/>
      <c r="BF29" s="399"/>
      <c r="BG29" s="400"/>
      <c r="BH29" s="399"/>
      <c r="BI29" s="401"/>
      <c r="BJ29" s="399"/>
      <c r="BK29" s="402"/>
    </row>
    <row r="30" spans="2:63" s="50" customFormat="1" ht="24.9" customHeight="1" x14ac:dyDescent="0.25">
      <c r="B30" s="90"/>
      <c r="C30" s="405" t="s">
        <v>141</v>
      </c>
      <c r="D30" s="92">
        <v>14</v>
      </c>
      <c r="E30" s="87"/>
      <c r="F30" s="87">
        <v>15</v>
      </c>
      <c r="G30" s="87"/>
      <c r="H30" s="87">
        <v>17</v>
      </c>
      <c r="I30" s="87"/>
      <c r="J30" s="87">
        <v>7</v>
      </c>
      <c r="K30" s="87"/>
      <c r="L30" s="86">
        <v>11</v>
      </c>
      <c r="M30" s="86"/>
      <c r="N30" s="86">
        <v>10</v>
      </c>
      <c r="O30" s="86"/>
      <c r="P30" s="86">
        <v>21</v>
      </c>
      <c r="Q30" s="373"/>
      <c r="R30" s="92">
        <v>1691</v>
      </c>
      <c r="S30" s="87"/>
      <c r="T30" s="87">
        <v>1698</v>
      </c>
      <c r="V30" s="87">
        <v>1690</v>
      </c>
      <c r="X30" s="87">
        <v>1220</v>
      </c>
      <c r="Y30" s="87"/>
      <c r="Z30" s="789">
        <v>6128</v>
      </c>
      <c r="AA30" s="86"/>
      <c r="AB30" s="87">
        <v>3583</v>
      </c>
      <c r="AC30" s="86"/>
      <c r="AD30" s="87">
        <v>9099</v>
      </c>
      <c r="AE30" s="373"/>
      <c r="AF30" s="92">
        <v>19592</v>
      </c>
      <c r="AG30" s="86"/>
      <c r="AH30" s="87">
        <v>110704</v>
      </c>
      <c r="AI30" s="91"/>
      <c r="AJ30" s="87">
        <v>18647</v>
      </c>
      <c r="AL30" s="87">
        <v>19327</v>
      </c>
      <c r="AM30" s="86"/>
      <c r="AN30" s="789">
        <v>175626</v>
      </c>
      <c r="AO30" s="87"/>
      <c r="AP30" s="790">
        <v>135872</v>
      </c>
      <c r="AQ30" s="790"/>
      <c r="AR30" s="790">
        <v>163368</v>
      </c>
      <c r="AS30" s="373"/>
      <c r="AT30" s="399"/>
      <c r="AU30" s="399"/>
      <c r="AV30" s="399"/>
      <c r="AW30" s="399"/>
      <c r="AX30" s="399"/>
      <c r="AY30" s="399"/>
      <c r="AZ30" s="399"/>
      <c r="BA30" s="399"/>
      <c r="BB30" s="399"/>
      <c r="BC30" s="400"/>
      <c r="BD30" s="399"/>
      <c r="BE30" s="399"/>
      <c r="BF30" s="399"/>
      <c r="BG30" s="400"/>
      <c r="BH30" s="399"/>
      <c r="BI30" s="401"/>
      <c r="BJ30" s="399"/>
      <c r="BK30" s="402"/>
    </row>
    <row r="31" spans="2:63" s="50" customFormat="1" ht="24.9" customHeight="1" x14ac:dyDescent="0.25">
      <c r="B31" s="90"/>
      <c r="C31" s="405" t="s">
        <v>96</v>
      </c>
      <c r="D31" s="92">
        <v>3</v>
      </c>
      <c r="E31" s="87"/>
      <c r="F31" s="87">
        <v>2</v>
      </c>
      <c r="G31" s="87"/>
      <c r="H31" s="87">
        <v>1</v>
      </c>
      <c r="I31" s="87"/>
      <c r="J31" s="87">
        <v>5</v>
      </c>
      <c r="K31" s="87"/>
      <c r="L31" s="791" t="s">
        <v>8</v>
      </c>
      <c r="M31" s="86"/>
      <c r="N31" s="86">
        <v>4</v>
      </c>
      <c r="O31" s="86"/>
      <c r="P31" s="86">
        <v>8</v>
      </c>
      <c r="Q31" s="373"/>
      <c r="R31" s="92">
        <v>6261</v>
      </c>
      <c r="S31" s="87"/>
      <c r="T31" s="87">
        <v>52</v>
      </c>
      <c r="V31" s="87">
        <v>31</v>
      </c>
      <c r="X31" s="87">
        <v>514</v>
      </c>
      <c r="Y31" s="87"/>
      <c r="Z31" s="792" t="s">
        <v>8</v>
      </c>
      <c r="AA31" s="86"/>
      <c r="AB31" s="87">
        <v>1724</v>
      </c>
      <c r="AC31" s="86"/>
      <c r="AD31" s="87">
        <v>768</v>
      </c>
      <c r="AE31" s="373"/>
      <c r="AF31" s="92">
        <v>57944</v>
      </c>
      <c r="AG31" s="86"/>
      <c r="AH31" s="87">
        <v>956</v>
      </c>
      <c r="AI31" s="91"/>
      <c r="AJ31" s="87">
        <v>188</v>
      </c>
      <c r="AL31" s="87">
        <v>4900</v>
      </c>
      <c r="AM31" s="86"/>
      <c r="AN31" s="792" t="s">
        <v>8</v>
      </c>
      <c r="AO31" s="87"/>
      <c r="AP31" s="790">
        <v>13792</v>
      </c>
      <c r="AQ31" s="790"/>
      <c r="AR31" s="790">
        <v>4774</v>
      </c>
      <c r="AS31" s="373"/>
      <c r="AT31" s="399"/>
      <c r="AU31" s="399"/>
      <c r="AV31" s="399"/>
      <c r="AW31" s="399"/>
      <c r="AX31" s="399"/>
      <c r="AY31" s="399"/>
      <c r="AZ31" s="399"/>
      <c r="BA31" s="399"/>
      <c r="BB31" s="399"/>
      <c r="BC31" s="400"/>
      <c r="BD31" s="399"/>
      <c r="BE31" s="399"/>
      <c r="BF31" s="399"/>
      <c r="BG31" s="400"/>
      <c r="BH31" s="399"/>
      <c r="BI31" s="401"/>
      <c r="BJ31" s="399"/>
      <c r="BK31" s="402"/>
    </row>
    <row r="32" spans="2:63" s="50" customFormat="1" ht="24.9" customHeight="1" x14ac:dyDescent="0.25">
      <c r="B32" s="90"/>
      <c r="C32" s="405" t="s">
        <v>116</v>
      </c>
      <c r="D32" s="92">
        <v>22</v>
      </c>
      <c r="E32" s="87"/>
      <c r="F32" s="87">
        <v>14</v>
      </c>
      <c r="G32" s="87"/>
      <c r="H32" s="87">
        <v>13</v>
      </c>
      <c r="I32" s="87"/>
      <c r="J32" s="87">
        <v>6</v>
      </c>
      <c r="K32" s="87"/>
      <c r="L32" s="793">
        <v>9</v>
      </c>
      <c r="M32" s="86"/>
      <c r="N32" s="86">
        <v>4</v>
      </c>
      <c r="O32" s="86"/>
      <c r="P32" s="86">
        <v>6</v>
      </c>
      <c r="Q32" s="373"/>
      <c r="R32" s="92">
        <v>6507</v>
      </c>
      <c r="S32" s="87"/>
      <c r="T32" s="87">
        <v>10075</v>
      </c>
      <c r="V32" s="87">
        <v>6398</v>
      </c>
      <c r="X32" s="87">
        <v>1175</v>
      </c>
      <c r="Y32" s="87"/>
      <c r="Z32" s="794">
        <v>1359</v>
      </c>
      <c r="AA32" s="86"/>
      <c r="AB32" s="87">
        <v>3306</v>
      </c>
      <c r="AC32" s="86"/>
      <c r="AD32" s="87">
        <v>19047</v>
      </c>
      <c r="AE32" s="373"/>
      <c r="AF32" s="92">
        <v>165832</v>
      </c>
      <c r="AG32" s="86"/>
      <c r="AH32" s="87">
        <v>105153</v>
      </c>
      <c r="AI32" s="91"/>
      <c r="AJ32" s="87">
        <v>62860</v>
      </c>
      <c r="AL32" s="87">
        <v>17264</v>
      </c>
      <c r="AM32" s="86"/>
      <c r="AN32" s="794">
        <v>34568</v>
      </c>
      <c r="AO32" s="87"/>
      <c r="AP32" s="790">
        <v>94880</v>
      </c>
      <c r="AQ32" s="790"/>
      <c r="AR32" s="790">
        <v>577112</v>
      </c>
      <c r="AS32" s="373"/>
      <c r="AT32" s="399"/>
      <c r="AU32" s="399"/>
      <c r="AV32" s="399"/>
      <c r="AW32" s="399"/>
      <c r="AX32" s="399"/>
      <c r="AY32" s="399"/>
      <c r="AZ32" s="399"/>
      <c r="BA32" s="399"/>
      <c r="BB32" s="399"/>
      <c r="BC32" s="400"/>
      <c r="BD32" s="399"/>
      <c r="BE32" s="399"/>
      <c r="BF32" s="399"/>
      <c r="BG32" s="400"/>
      <c r="BH32" s="399"/>
      <c r="BI32" s="401"/>
      <c r="BJ32" s="399"/>
      <c r="BK32" s="402"/>
    </row>
    <row r="33" spans="2:257" s="50" customFormat="1" ht="24.9" customHeight="1" x14ac:dyDescent="0.25">
      <c r="B33" s="90"/>
      <c r="C33" s="405" t="s">
        <v>157</v>
      </c>
      <c r="D33" s="92">
        <v>0</v>
      </c>
      <c r="E33" s="87"/>
      <c r="F33" s="89">
        <v>0</v>
      </c>
      <c r="G33" s="89"/>
      <c r="H33" s="89">
        <v>0</v>
      </c>
      <c r="I33" s="89"/>
      <c r="J33" s="87">
        <v>0</v>
      </c>
      <c r="K33" s="87"/>
      <c r="L33" s="472" t="s">
        <v>8</v>
      </c>
      <c r="M33" s="86"/>
      <c r="N33" s="472" t="s">
        <v>8</v>
      </c>
      <c r="O33" s="86"/>
      <c r="P33" s="86">
        <v>2</v>
      </c>
      <c r="Q33" s="373"/>
      <c r="R33" s="92">
        <v>0</v>
      </c>
      <c r="S33" s="89"/>
      <c r="T33" s="89">
        <v>0</v>
      </c>
      <c r="V33" s="87">
        <v>0</v>
      </c>
      <c r="X33" s="87">
        <v>0</v>
      </c>
      <c r="Y33" s="87"/>
      <c r="Z33" s="790" t="s">
        <v>8</v>
      </c>
      <c r="AA33" s="86"/>
      <c r="AB33" s="87">
        <v>0</v>
      </c>
      <c r="AC33" s="86"/>
      <c r="AD33" s="87">
        <v>13</v>
      </c>
      <c r="AE33" s="373"/>
      <c r="AF33" s="92">
        <v>0</v>
      </c>
      <c r="AG33" s="86"/>
      <c r="AH33" s="89">
        <v>0</v>
      </c>
      <c r="AI33" s="91"/>
      <c r="AJ33" s="87">
        <v>0</v>
      </c>
      <c r="AL33" s="87">
        <v>0</v>
      </c>
      <c r="AM33" s="86"/>
      <c r="AN33" s="790" t="s">
        <v>8</v>
      </c>
      <c r="AO33" s="87"/>
      <c r="AP33" s="790" t="s">
        <v>8</v>
      </c>
      <c r="AQ33" s="790"/>
      <c r="AR33" s="790">
        <v>776</v>
      </c>
      <c r="AS33" s="373"/>
      <c r="AT33" s="399"/>
      <c r="AU33" s="399"/>
      <c r="AV33" s="399"/>
      <c r="AW33" s="399"/>
      <c r="AX33" s="399"/>
      <c r="AY33" s="399"/>
      <c r="AZ33" s="399"/>
      <c r="BA33" s="399"/>
      <c r="BB33" s="399"/>
      <c r="BC33" s="400"/>
      <c r="BD33" s="399"/>
      <c r="BE33" s="399"/>
      <c r="BF33" s="399"/>
      <c r="BG33" s="400"/>
      <c r="BH33" s="403"/>
      <c r="BI33" s="401"/>
      <c r="BJ33" s="399"/>
      <c r="BK33" s="402"/>
    </row>
    <row r="34" spans="2:257" s="50" customFormat="1" ht="24.9" customHeight="1" x14ac:dyDescent="0.25">
      <c r="B34" s="90"/>
      <c r="C34" s="405" t="s">
        <v>97</v>
      </c>
      <c r="D34" s="92">
        <v>0</v>
      </c>
      <c r="E34" s="87"/>
      <c r="F34" s="87">
        <v>1</v>
      </c>
      <c r="G34" s="87"/>
      <c r="H34" s="89">
        <v>0</v>
      </c>
      <c r="I34" s="89"/>
      <c r="J34" s="87">
        <v>0</v>
      </c>
      <c r="K34" s="87"/>
      <c r="L34" s="793">
        <v>1</v>
      </c>
      <c r="M34" s="86"/>
      <c r="N34" s="472" t="s">
        <v>8</v>
      </c>
      <c r="O34" s="86"/>
      <c r="P34" s="472" t="s">
        <v>8</v>
      </c>
      <c r="Q34" s="373"/>
      <c r="R34" s="92">
        <v>0</v>
      </c>
      <c r="S34" s="87"/>
      <c r="T34" s="87">
        <v>73</v>
      </c>
      <c r="V34" s="87">
        <v>0</v>
      </c>
      <c r="X34" s="87">
        <v>0</v>
      </c>
      <c r="Y34" s="87"/>
      <c r="Z34" s="794">
        <v>73</v>
      </c>
      <c r="AA34" s="86"/>
      <c r="AB34" s="87">
        <v>0</v>
      </c>
      <c r="AC34" s="86"/>
      <c r="AD34" s="88" t="s">
        <v>8</v>
      </c>
      <c r="AE34" s="373"/>
      <c r="AF34" s="92">
        <v>0</v>
      </c>
      <c r="AG34" s="86"/>
      <c r="AH34" s="87">
        <v>1168</v>
      </c>
      <c r="AI34" s="91"/>
      <c r="AJ34" s="87">
        <v>0</v>
      </c>
      <c r="AL34" s="87">
        <v>0</v>
      </c>
      <c r="AM34" s="86"/>
      <c r="AN34" s="794">
        <v>584</v>
      </c>
      <c r="AO34" s="87"/>
      <c r="AP34" s="790" t="s">
        <v>8</v>
      </c>
      <c r="AQ34" s="790"/>
      <c r="AR34" s="790" t="s">
        <v>8</v>
      </c>
      <c r="AS34" s="373"/>
      <c r="AT34" s="399"/>
      <c r="AU34" s="399"/>
      <c r="AV34" s="399"/>
      <c r="AW34" s="399"/>
      <c r="AX34" s="399"/>
      <c r="AY34" s="399"/>
      <c r="AZ34" s="399"/>
      <c r="BA34" s="399"/>
      <c r="BB34" s="399"/>
      <c r="BC34" s="400"/>
      <c r="BD34" s="399"/>
      <c r="BE34" s="399"/>
      <c r="BF34" s="399"/>
      <c r="BG34" s="400"/>
      <c r="BH34" s="399"/>
      <c r="BI34" s="401"/>
      <c r="BJ34" s="399"/>
      <c r="BK34" s="402"/>
    </row>
    <row r="35" spans="2:257" s="50" customFormat="1" ht="24.9" customHeight="1" x14ac:dyDescent="0.25">
      <c r="B35" s="90"/>
      <c r="C35" s="405" t="s">
        <v>160</v>
      </c>
      <c r="D35" s="92">
        <v>15</v>
      </c>
      <c r="E35" s="87"/>
      <c r="F35" s="87">
        <v>13</v>
      </c>
      <c r="G35" s="87"/>
      <c r="H35" s="87">
        <v>22</v>
      </c>
      <c r="I35" s="87"/>
      <c r="J35" s="87">
        <v>9</v>
      </c>
      <c r="K35" s="87"/>
      <c r="L35" s="472" t="s">
        <v>8</v>
      </c>
      <c r="M35" s="86"/>
      <c r="N35" s="472">
        <v>11</v>
      </c>
      <c r="O35" s="86"/>
      <c r="P35" s="86">
        <v>12</v>
      </c>
      <c r="Q35" s="373"/>
      <c r="R35" s="92">
        <v>3265</v>
      </c>
      <c r="S35" s="87"/>
      <c r="T35" s="87">
        <v>2807</v>
      </c>
      <c r="V35" s="87">
        <v>3225</v>
      </c>
      <c r="X35" s="87">
        <v>928</v>
      </c>
      <c r="Y35" s="87"/>
      <c r="Z35" s="790" t="s">
        <v>8</v>
      </c>
      <c r="AA35" s="86"/>
      <c r="AB35" s="87">
        <v>2537</v>
      </c>
      <c r="AC35" s="86"/>
      <c r="AD35" s="87">
        <v>2313</v>
      </c>
      <c r="AE35" s="373"/>
      <c r="AF35" s="92">
        <v>27708</v>
      </c>
      <c r="AG35" s="86"/>
      <c r="AH35" s="87">
        <v>26499</v>
      </c>
      <c r="AI35" s="91"/>
      <c r="AJ35" s="87">
        <v>272096</v>
      </c>
      <c r="AL35" s="87">
        <v>119704</v>
      </c>
      <c r="AM35" s="86"/>
      <c r="AN35" s="790" t="s">
        <v>8</v>
      </c>
      <c r="AO35" s="87"/>
      <c r="AP35" s="790">
        <v>232560</v>
      </c>
      <c r="AQ35" s="790"/>
      <c r="AR35" s="790">
        <v>15340</v>
      </c>
      <c r="AS35" s="373"/>
      <c r="AT35" s="399"/>
      <c r="AU35" s="399"/>
      <c r="AV35" s="399"/>
      <c r="AW35" s="399"/>
      <c r="AX35" s="399"/>
      <c r="AY35" s="399"/>
      <c r="AZ35" s="399"/>
      <c r="BA35" s="399"/>
      <c r="BB35" s="399"/>
      <c r="BC35" s="400"/>
      <c r="BD35" s="399"/>
      <c r="BE35" s="399"/>
      <c r="BF35" s="399"/>
      <c r="BG35" s="400"/>
      <c r="BH35" s="399"/>
      <c r="BI35" s="401"/>
      <c r="BJ35" s="399"/>
      <c r="BK35" s="402"/>
    </row>
    <row r="36" spans="2:257" s="50" customFormat="1" ht="24.9" customHeight="1" x14ac:dyDescent="0.25">
      <c r="B36" s="90"/>
      <c r="C36" s="405" t="s">
        <v>117</v>
      </c>
      <c r="D36" s="92">
        <v>0</v>
      </c>
      <c r="E36" s="87"/>
      <c r="F36" s="87">
        <v>0</v>
      </c>
      <c r="G36" s="87"/>
      <c r="H36" s="89">
        <v>0</v>
      </c>
      <c r="I36" s="89"/>
      <c r="J36" s="87">
        <v>0</v>
      </c>
      <c r="K36" s="87"/>
      <c r="L36" s="472" t="s">
        <v>8</v>
      </c>
      <c r="M36" s="86"/>
      <c r="N36" s="472" t="s">
        <v>8</v>
      </c>
      <c r="O36" s="86"/>
      <c r="P36" s="472" t="s">
        <v>8</v>
      </c>
      <c r="Q36" s="373"/>
      <c r="R36" s="92">
        <v>0</v>
      </c>
      <c r="S36" s="87"/>
      <c r="T36" s="87">
        <v>0</v>
      </c>
      <c r="V36" s="87">
        <v>0</v>
      </c>
      <c r="X36" s="87">
        <v>0</v>
      </c>
      <c r="Y36" s="87"/>
      <c r="Z36" s="790" t="s">
        <v>8</v>
      </c>
      <c r="AA36" s="86"/>
      <c r="AB36" s="87">
        <v>0</v>
      </c>
      <c r="AC36" s="86"/>
      <c r="AD36" s="88" t="s">
        <v>8</v>
      </c>
      <c r="AE36" s="373"/>
      <c r="AF36" s="92">
        <v>0</v>
      </c>
      <c r="AG36" s="86"/>
      <c r="AH36" s="87">
        <v>0</v>
      </c>
      <c r="AI36" s="91"/>
      <c r="AJ36" s="87">
        <v>0</v>
      </c>
      <c r="AL36" s="87">
        <v>0</v>
      </c>
      <c r="AM36" s="86"/>
      <c r="AN36" s="790" t="s">
        <v>8</v>
      </c>
      <c r="AO36" s="87"/>
      <c r="AP36" s="790" t="s">
        <v>8</v>
      </c>
      <c r="AQ36" s="790"/>
      <c r="AR36" s="790" t="s">
        <v>8</v>
      </c>
      <c r="AS36" s="373"/>
      <c r="AT36" s="399"/>
      <c r="AU36" s="399"/>
      <c r="AV36" s="399"/>
      <c r="AW36" s="399"/>
      <c r="AX36" s="399"/>
      <c r="AY36" s="399"/>
      <c r="AZ36" s="399"/>
      <c r="BA36" s="399"/>
      <c r="BB36" s="399"/>
      <c r="BC36" s="400"/>
      <c r="BD36" s="399"/>
      <c r="BE36" s="399"/>
      <c r="BF36" s="399"/>
      <c r="BG36" s="400"/>
      <c r="BH36" s="399"/>
      <c r="BI36" s="401"/>
      <c r="BJ36" s="399"/>
      <c r="BK36" s="402"/>
    </row>
    <row r="37" spans="2:257" s="50" customFormat="1" ht="24.9" customHeight="1" x14ac:dyDescent="0.25">
      <c r="B37" s="90"/>
      <c r="C37" s="373" t="s">
        <v>98</v>
      </c>
      <c r="D37" s="92">
        <v>1</v>
      </c>
      <c r="E37" s="87"/>
      <c r="F37" s="87">
        <v>1</v>
      </c>
      <c r="G37" s="87"/>
      <c r="H37" s="89">
        <v>0</v>
      </c>
      <c r="I37" s="89"/>
      <c r="J37" s="87">
        <v>0</v>
      </c>
      <c r="K37" s="87"/>
      <c r="L37" s="86">
        <v>1</v>
      </c>
      <c r="M37" s="86"/>
      <c r="N37" s="472">
        <v>9</v>
      </c>
      <c r="O37" s="86"/>
      <c r="P37" s="86">
        <v>3</v>
      </c>
      <c r="Q37" s="373"/>
      <c r="R37" s="92">
        <v>6</v>
      </c>
      <c r="S37" s="87"/>
      <c r="T37" s="87">
        <v>50</v>
      </c>
      <c r="V37" s="87">
        <v>0</v>
      </c>
      <c r="X37" s="87">
        <v>0</v>
      </c>
      <c r="Y37" s="87"/>
      <c r="Z37" s="789">
        <v>30</v>
      </c>
      <c r="AA37" s="86"/>
      <c r="AB37" s="87">
        <v>1642</v>
      </c>
      <c r="AC37" s="86"/>
      <c r="AD37" s="87">
        <v>2483</v>
      </c>
      <c r="AE37" s="373"/>
      <c r="AF37" s="92">
        <v>48</v>
      </c>
      <c r="AG37" s="86"/>
      <c r="AH37" s="87">
        <v>2400</v>
      </c>
      <c r="AI37" s="91"/>
      <c r="AJ37" s="87">
        <v>0</v>
      </c>
      <c r="AL37" s="87">
        <v>0</v>
      </c>
      <c r="AM37" s="86"/>
      <c r="AN37" s="789">
        <v>240</v>
      </c>
      <c r="AO37" s="87"/>
      <c r="AP37" s="790">
        <v>39408</v>
      </c>
      <c r="AQ37" s="790"/>
      <c r="AR37" s="790">
        <v>56168</v>
      </c>
      <c r="AS37" s="373"/>
      <c r="AT37" s="399"/>
      <c r="AU37" s="399"/>
      <c r="AV37" s="399"/>
      <c r="AW37" s="399"/>
      <c r="AX37" s="399"/>
      <c r="AY37" s="399"/>
      <c r="AZ37" s="399"/>
      <c r="BA37" s="399"/>
      <c r="BB37" s="399"/>
      <c r="BC37" s="400"/>
      <c r="BD37" s="399"/>
      <c r="BE37" s="399"/>
      <c r="BF37" s="399"/>
      <c r="BG37" s="400"/>
      <c r="BH37" s="399"/>
      <c r="BI37" s="401"/>
      <c r="BJ37" s="399"/>
      <c r="BK37" s="402"/>
    </row>
    <row r="38" spans="2:257" s="50" customFormat="1" ht="24.9" customHeight="1" x14ac:dyDescent="0.25">
      <c r="B38" s="90"/>
      <c r="C38" s="373" t="s">
        <v>118</v>
      </c>
      <c r="D38" s="92">
        <v>0</v>
      </c>
      <c r="E38" s="87"/>
      <c r="F38" s="87">
        <v>0</v>
      </c>
      <c r="G38" s="87"/>
      <c r="H38" s="89">
        <v>0</v>
      </c>
      <c r="I38" s="89"/>
      <c r="J38" s="87">
        <v>1</v>
      </c>
      <c r="K38" s="87"/>
      <c r="L38" s="86">
        <v>1</v>
      </c>
      <c r="M38" s="86"/>
      <c r="N38" s="472">
        <v>1</v>
      </c>
      <c r="O38" s="86"/>
      <c r="P38" s="86">
        <v>6</v>
      </c>
      <c r="Q38" s="373"/>
      <c r="R38" s="92">
        <v>0</v>
      </c>
      <c r="S38" s="87"/>
      <c r="T38" s="87">
        <v>0</v>
      </c>
      <c r="V38" s="87">
        <v>0</v>
      </c>
      <c r="X38" s="87">
        <v>120</v>
      </c>
      <c r="Y38" s="87"/>
      <c r="Z38" s="789">
        <v>36</v>
      </c>
      <c r="AA38" s="86"/>
      <c r="AB38" s="87">
        <v>11</v>
      </c>
      <c r="AC38" s="86"/>
      <c r="AD38" s="87">
        <v>1325</v>
      </c>
      <c r="AE38" s="373"/>
      <c r="AF38" s="92">
        <v>0</v>
      </c>
      <c r="AG38" s="86"/>
      <c r="AH38" s="87">
        <v>0</v>
      </c>
      <c r="AI38" s="91"/>
      <c r="AJ38" s="87">
        <v>0</v>
      </c>
      <c r="AL38" s="87">
        <v>1920</v>
      </c>
      <c r="AM38" s="86"/>
      <c r="AN38" s="789">
        <v>288</v>
      </c>
      <c r="AO38" s="87"/>
      <c r="AP38" s="790">
        <v>88</v>
      </c>
      <c r="AQ38" s="790"/>
      <c r="AR38" s="790">
        <v>10888</v>
      </c>
      <c r="AS38" s="373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D38" s="399"/>
      <c r="BE38" s="399"/>
      <c r="BF38" s="399"/>
      <c r="BG38" s="400"/>
      <c r="BH38" s="399"/>
      <c r="BI38" s="401"/>
      <c r="BJ38" s="399"/>
      <c r="BK38" s="402"/>
    </row>
    <row r="39" spans="2:257" s="50" customFormat="1" ht="24.9" customHeight="1" x14ac:dyDescent="0.25">
      <c r="B39" s="90"/>
      <c r="C39" s="405" t="s">
        <v>19</v>
      </c>
      <c r="D39" s="92">
        <v>0</v>
      </c>
      <c r="E39" s="87"/>
      <c r="F39" s="87">
        <v>0</v>
      </c>
      <c r="G39" s="87"/>
      <c r="H39" s="89">
        <v>1</v>
      </c>
      <c r="I39" s="89"/>
      <c r="J39" s="87">
        <v>0</v>
      </c>
      <c r="K39" s="87"/>
      <c r="L39" s="472" t="s">
        <v>8</v>
      </c>
      <c r="M39" s="86"/>
      <c r="N39" s="472" t="s">
        <v>8</v>
      </c>
      <c r="O39" s="86"/>
      <c r="P39" s="86">
        <v>1</v>
      </c>
      <c r="Q39" s="373"/>
      <c r="R39" s="92">
        <v>0</v>
      </c>
      <c r="S39" s="87"/>
      <c r="T39" s="87">
        <v>0</v>
      </c>
      <c r="V39" s="87">
        <v>9</v>
      </c>
      <c r="X39" s="87">
        <v>0</v>
      </c>
      <c r="Y39" s="87"/>
      <c r="Z39" s="790" t="s">
        <v>8</v>
      </c>
      <c r="AA39" s="86"/>
      <c r="AB39" s="87">
        <v>0</v>
      </c>
      <c r="AC39" s="86"/>
      <c r="AD39" s="87">
        <v>245</v>
      </c>
      <c r="AE39" s="373"/>
      <c r="AF39" s="92">
        <v>0</v>
      </c>
      <c r="AG39" s="86"/>
      <c r="AH39" s="87">
        <v>0</v>
      </c>
      <c r="AI39" s="91"/>
      <c r="AJ39" s="87">
        <v>72</v>
      </c>
      <c r="AL39" s="87">
        <v>0</v>
      </c>
      <c r="AM39" s="86"/>
      <c r="AN39" s="790" t="s">
        <v>8</v>
      </c>
      <c r="AO39" s="87"/>
      <c r="AP39" s="790" t="s">
        <v>8</v>
      </c>
      <c r="AQ39" s="790"/>
      <c r="AR39" s="790">
        <v>1960</v>
      </c>
      <c r="AS39" s="373"/>
      <c r="AT39" s="399"/>
      <c r="AU39" s="399"/>
      <c r="AV39" s="399"/>
      <c r="AW39" s="399"/>
      <c r="AX39" s="399"/>
      <c r="AY39" s="399"/>
      <c r="AZ39" s="399"/>
      <c r="BA39" s="399"/>
      <c r="BB39" s="399"/>
      <c r="BC39" s="400"/>
      <c r="BD39" s="399"/>
      <c r="BE39" s="399"/>
      <c r="BF39" s="399"/>
      <c r="BG39" s="400"/>
      <c r="BH39" s="399"/>
      <c r="BI39" s="401"/>
      <c r="BJ39" s="399"/>
      <c r="BK39" s="402"/>
    </row>
    <row r="40" spans="2:257" s="50" customFormat="1" ht="24.9" customHeight="1" x14ac:dyDescent="0.25">
      <c r="B40" s="90"/>
      <c r="C40" s="405" t="s">
        <v>46</v>
      </c>
      <c r="D40" s="92">
        <v>0</v>
      </c>
      <c r="E40" s="87"/>
      <c r="F40" s="87">
        <v>0</v>
      </c>
      <c r="G40" s="87"/>
      <c r="H40" s="89">
        <v>0</v>
      </c>
      <c r="I40" s="89"/>
      <c r="J40" s="87">
        <v>0</v>
      </c>
      <c r="K40" s="87"/>
      <c r="L40" s="795" t="s">
        <v>8</v>
      </c>
      <c r="M40" s="86"/>
      <c r="N40" s="472">
        <v>1</v>
      </c>
      <c r="O40" s="86"/>
      <c r="P40" s="86">
        <v>2</v>
      </c>
      <c r="Q40" s="373"/>
      <c r="R40" s="92">
        <v>0</v>
      </c>
      <c r="S40" s="87"/>
      <c r="T40" s="87">
        <v>0</v>
      </c>
      <c r="V40" s="87">
        <v>0</v>
      </c>
      <c r="X40" s="87">
        <v>0</v>
      </c>
      <c r="Y40" s="87"/>
      <c r="Z40" s="796" t="s">
        <v>8</v>
      </c>
      <c r="AA40" s="86"/>
      <c r="AB40" s="87">
        <v>77</v>
      </c>
      <c r="AC40" s="86"/>
      <c r="AD40" s="87">
        <v>37</v>
      </c>
      <c r="AE40" s="373"/>
      <c r="AF40" s="92">
        <v>0</v>
      </c>
      <c r="AG40" s="86"/>
      <c r="AH40" s="87">
        <v>0</v>
      </c>
      <c r="AI40" s="91"/>
      <c r="AJ40" s="87">
        <v>0</v>
      </c>
      <c r="AL40" s="87">
        <v>0</v>
      </c>
      <c r="AM40" s="86"/>
      <c r="AN40" s="796" t="s">
        <v>8</v>
      </c>
      <c r="AO40" s="87"/>
      <c r="AP40" s="790">
        <v>616</v>
      </c>
      <c r="AQ40" s="790"/>
      <c r="AR40" s="790">
        <v>464</v>
      </c>
      <c r="AS40" s="373"/>
      <c r="AT40" s="399"/>
      <c r="AU40" s="399"/>
      <c r="AV40" s="399"/>
      <c r="AW40" s="399"/>
      <c r="AX40" s="399"/>
      <c r="AY40" s="399"/>
      <c r="AZ40" s="399"/>
      <c r="BA40" s="399"/>
      <c r="BB40" s="399"/>
      <c r="BC40" s="400"/>
      <c r="BD40" s="399"/>
      <c r="BE40" s="399"/>
      <c r="BF40" s="399"/>
      <c r="BG40" s="400"/>
      <c r="BH40" s="399"/>
      <c r="BI40" s="401"/>
      <c r="BJ40" s="399"/>
      <c r="BK40" s="402"/>
    </row>
    <row r="41" spans="2:257" s="50" customFormat="1" ht="24.9" customHeight="1" x14ac:dyDescent="0.25">
      <c r="B41" s="90"/>
      <c r="C41" s="405" t="s">
        <v>158</v>
      </c>
      <c r="D41" s="92">
        <v>3</v>
      </c>
      <c r="E41" s="87"/>
      <c r="F41" s="87">
        <v>0</v>
      </c>
      <c r="G41" s="87"/>
      <c r="H41" s="89">
        <v>0</v>
      </c>
      <c r="I41" s="89"/>
      <c r="J41" s="87">
        <v>0</v>
      </c>
      <c r="K41" s="87"/>
      <c r="L41" s="795" t="s">
        <v>8</v>
      </c>
      <c r="M41" s="86"/>
      <c r="N41" s="472" t="s">
        <v>8</v>
      </c>
      <c r="O41" s="86"/>
      <c r="P41" s="86">
        <v>1</v>
      </c>
      <c r="Q41" s="373"/>
      <c r="R41" s="92">
        <v>387</v>
      </c>
      <c r="S41" s="87"/>
      <c r="T41" s="87">
        <v>0</v>
      </c>
      <c r="V41" s="87">
        <v>0</v>
      </c>
      <c r="X41" s="87">
        <v>0</v>
      </c>
      <c r="Y41" s="87"/>
      <c r="Z41" s="796" t="s">
        <v>8</v>
      </c>
      <c r="AA41" s="86"/>
      <c r="AB41" s="87">
        <v>0</v>
      </c>
      <c r="AC41" s="86"/>
      <c r="AD41" s="87">
        <v>39</v>
      </c>
      <c r="AE41" s="373"/>
      <c r="AF41" s="92">
        <v>4392</v>
      </c>
      <c r="AG41" s="86"/>
      <c r="AH41" s="87">
        <v>0</v>
      </c>
      <c r="AI41" s="91"/>
      <c r="AJ41" s="87">
        <v>0</v>
      </c>
      <c r="AL41" s="87">
        <v>0</v>
      </c>
      <c r="AM41" s="86"/>
      <c r="AN41" s="796" t="s">
        <v>8</v>
      </c>
      <c r="AO41" s="87"/>
      <c r="AP41" s="790" t="s">
        <v>8</v>
      </c>
      <c r="AQ41" s="790"/>
      <c r="AR41" s="790">
        <v>5312</v>
      </c>
      <c r="AS41" s="373"/>
      <c r="AT41" s="399"/>
      <c r="AU41" s="399"/>
      <c r="AV41" s="399"/>
      <c r="AW41" s="399"/>
      <c r="AX41" s="399"/>
      <c r="AY41" s="399"/>
      <c r="AZ41" s="399"/>
      <c r="BA41" s="399"/>
      <c r="BB41" s="399"/>
      <c r="BC41" s="400"/>
      <c r="BD41" s="399"/>
      <c r="BE41" s="399"/>
      <c r="BF41" s="399"/>
      <c r="BG41" s="400"/>
      <c r="BH41" s="399"/>
      <c r="BI41" s="401"/>
      <c r="BJ41" s="399"/>
      <c r="BK41" s="402"/>
    </row>
    <row r="42" spans="2:257" s="50" customFormat="1" ht="24.9" customHeight="1" thickBot="1" x14ac:dyDescent="0.3">
      <c r="B42" s="90"/>
      <c r="C42" s="405" t="s">
        <v>99</v>
      </c>
      <c r="D42" s="392" t="s">
        <v>8</v>
      </c>
      <c r="E42" s="87"/>
      <c r="F42" s="87">
        <v>0</v>
      </c>
      <c r="G42" s="87"/>
      <c r="H42" s="87">
        <v>1</v>
      </c>
      <c r="I42" s="87"/>
      <c r="J42" s="87">
        <v>0</v>
      </c>
      <c r="K42" s="87"/>
      <c r="L42" s="795" t="s">
        <v>8</v>
      </c>
      <c r="M42" s="86"/>
      <c r="N42" s="472">
        <v>3</v>
      </c>
      <c r="O42" s="86"/>
      <c r="P42" s="472" t="s">
        <v>8</v>
      </c>
      <c r="Q42" s="373"/>
      <c r="R42" s="92">
        <v>0</v>
      </c>
      <c r="S42" s="87"/>
      <c r="T42" s="87">
        <v>0</v>
      </c>
      <c r="V42" s="87">
        <v>36394</v>
      </c>
      <c r="X42" s="87">
        <v>0</v>
      </c>
      <c r="Y42" s="87"/>
      <c r="Z42" s="796" t="s">
        <v>8</v>
      </c>
      <c r="AA42" s="86"/>
      <c r="AB42" s="87">
        <v>2266</v>
      </c>
      <c r="AC42" s="86"/>
      <c r="AD42" s="88" t="s">
        <v>8</v>
      </c>
      <c r="AE42" s="373"/>
      <c r="AF42" s="92">
        <v>0</v>
      </c>
      <c r="AG42" s="86"/>
      <c r="AH42" s="87">
        <v>0</v>
      </c>
      <c r="AI42" s="91"/>
      <c r="AJ42" s="87">
        <v>291152</v>
      </c>
      <c r="AL42" s="87">
        <v>0</v>
      </c>
      <c r="AM42" s="86"/>
      <c r="AN42" s="796" t="s">
        <v>8</v>
      </c>
      <c r="AO42" s="87"/>
      <c r="AP42" s="790">
        <v>18128</v>
      </c>
      <c r="AQ42" s="790"/>
      <c r="AR42" s="790" t="s">
        <v>8</v>
      </c>
      <c r="AS42" s="373"/>
      <c r="AT42" s="399"/>
      <c r="AU42" s="399"/>
      <c r="AV42" s="399"/>
      <c r="AW42" s="399"/>
      <c r="AX42" s="399"/>
      <c r="AY42" s="399"/>
      <c r="AZ42" s="399"/>
      <c r="BA42" s="399"/>
      <c r="BB42" s="399"/>
      <c r="BC42" s="400"/>
      <c r="BD42" s="399"/>
      <c r="BE42" s="399"/>
      <c r="BF42" s="399"/>
      <c r="BG42" s="400"/>
      <c r="BH42" s="399"/>
      <c r="BI42" s="401"/>
      <c r="BJ42" s="399"/>
      <c r="BK42" s="402"/>
    </row>
    <row r="43" spans="2:257" s="14" customFormat="1" ht="24.9" customHeight="1" thickBot="1" x14ac:dyDescent="0.3">
      <c r="B43" s="241"/>
      <c r="C43" s="634" t="s">
        <v>6</v>
      </c>
      <c r="D43" s="206">
        <f>SUM(D27:D42)</f>
        <v>66</v>
      </c>
      <c r="E43" s="245"/>
      <c r="F43" s="658">
        <f>SUM(F27:F42)</f>
        <v>58</v>
      </c>
      <c r="G43" s="658"/>
      <c r="H43" s="658">
        <f>SUM(H27:H42)</f>
        <v>71</v>
      </c>
      <c r="I43" s="658"/>
      <c r="J43" s="658">
        <f>SUM(J27:J42)</f>
        <v>37</v>
      </c>
      <c r="K43" s="243"/>
      <c r="L43" s="658">
        <f>SUM(L27:L42)</f>
        <v>40</v>
      </c>
      <c r="M43" s="658"/>
      <c r="N43" s="244">
        <f>SUM(N27:N42)</f>
        <v>64</v>
      </c>
      <c r="O43" s="245"/>
      <c r="P43" s="246">
        <f>SUM(P27:P42)</f>
        <v>68</v>
      </c>
      <c r="Q43" s="209"/>
      <c r="R43" s="206">
        <f>SUM(R27:R42)</f>
        <v>19196</v>
      </c>
      <c r="S43" s="658"/>
      <c r="T43" s="658">
        <f>SUM(T27:T42)</f>
        <v>17333</v>
      </c>
      <c r="U43" s="245"/>
      <c r="V43" s="658">
        <f>SUM(V27:V42)</f>
        <v>52080</v>
      </c>
      <c r="W43" s="245"/>
      <c r="X43" s="658">
        <f>SUM(X27:X42)</f>
        <v>5280</v>
      </c>
      <c r="Y43" s="243"/>
      <c r="Z43" s="658">
        <f>SUM(Z27:Z42)</f>
        <v>11050</v>
      </c>
      <c r="AA43" s="243"/>
      <c r="AB43" s="247">
        <f>SUM(AB27:AB42)</f>
        <v>22925</v>
      </c>
      <c r="AC43" s="245"/>
      <c r="AD43" s="246">
        <f>SUM(AD27:AD42)</f>
        <v>37323</v>
      </c>
      <c r="AE43" s="209"/>
      <c r="AF43" s="206">
        <f>SUM(AF27:AF42)</f>
        <v>319414</v>
      </c>
      <c r="AG43" s="245"/>
      <c r="AH43" s="658">
        <f>SUM(AH27:AH42)</f>
        <v>323168</v>
      </c>
      <c r="AI43" s="243"/>
      <c r="AJ43" s="658">
        <f>SUM(AJ27:AJ42)</f>
        <v>724260</v>
      </c>
      <c r="AK43" s="245"/>
      <c r="AL43" s="658">
        <f>SUM(AL27:AL42)</f>
        <v>181691</v>
      </c>
      <c r="AM43" s="245"/>
      <c r="AN43" s="247">
        <f>SUM(AN27:AN42)</f>
        <v>488930</v>
      </c>
      <c r="AO43" s="243"/>
      <c r="AP43" s="247">
        <f>SUM(AP27:AP42)</f>
        <v>912648</v>
      </c>
      <c r="AQ43" s="247"/>
      <c r="AR43" s="247">
        <f>SUM(AR27:AR42)</f>
        <v>881362</v>
      </c>
      <c r="AS43" s="209"/>
      <c r="AT43" s="396"/>
      <c r="AU43" s="397"/>
      <c r="AV43" s="396"/>
      <c r="AW43" s="397"/>
      <c r="AX43" s="396"/>
      <c r="AY43" s="397"/>
      <c r="AZ43" s="396"/>
      <c r="BA43" s="397"/>
      <c r="BB43" s="396"/>
      <c r="BC43" s="394"/>
      <c r="BD43" s="396"/>
      <c r="BE43" s="397"/>
      <c r="BF43" s="396"/>
      <c r="BG43" s="394"/>
      <c r="BH43" s="396"/>
      <c r="BI43" s="397"/>
      <c r="BJ43" s="396"/>
      <c r="BK43" s="394"/>
    </row>
    <row r="44" spans="2:257" s="14" customFormat="1" ht="28.5" customHeight="1" x14ac:dyDescent="0.25">
      <c r="C44" s="86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87"/>
      <c r="O44" s="87"/>
      <c r="P44" s="87"/>
      <c r="Q44" s="87"/>
      <c r="R44" s="797"/>
      <c r="S44" s="79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R44" s="327" t="s">
        <v>91</v>
      </c>
    </row>
    <row r="45" spans="2:257" s="4" customFormat="1" ht="24.9" customHeight="1" x14ac:dyDescent="0.25">
      <c r="B45" s="1087" t="s">
        <v>161</v>
      </c>
      <c r="C45" s="1087"/>
      <c r="D45" s="1087"/>
      <c r="E45" s="1087"/>
      <c r="F45" s="1087"/>
      <c r="G45" s="1087"/>
      <c r="H45" s="1087"/>
      <c r="I45" s="1087"/>
      <c r="J45" s="1087"/>
      <c r="K45" s="1087"/>
      <c r="L45" s="1087"/>
      <c r="M45" s="1087"/>
      <c r="N45" s="1087"/>
      <c r="O45" s="1087"/>
      <c r="P45" s="1087"/>
      <c r="Q45" s="1087"/>
      <c r="R45" s="1087"/>
      <c r="S45" s="1087"/>
      <c r="T45" s="1087"/>
      <c r="U45" s="1087"/>
      <c r="V45" s="1087"/>
      <c r="W45" s="1087"/>
      <c r="X45" s="1087"/>
      <c r="Y45" s="1087"/>
      <c r="Z45" s="1087"/>
      <c r="AA45" s="1087"/>
      <c r="AB45" s="1087"/>
      <c r="AC45" s="1087"/>
      <c r="AD45" s="1087"/>
      <c r="AE45" s="1087"/>
      <c r="AF45" s="1087"/>
      <c r="AG45" s="1087"/>
      <c r="AH45" s="1087"/>
      <c r="AI45" s="1087"/>
      <c r="AJ45" s="1087"/>
      <c r="AK45" s="1087"/>
      <c r="AL45" s="1087"/>
      <c r="AM45" s="1087"/>
      <c r="AN45" s="1087"/>
      <c r="AO45" s="1087"/>
      <c r="AP45" s="1087"/>
      <c r="AQ45" s="1087"/>
      <c r="AR45" s="1087"/>
      <c r="AS45" s="1087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</row>
    <row r="46" spans="2:257" s="4" customFormat="1" ht="22.8" x14ac:dyDescent="0.25">
      <c r="B46" s="1046" t="s">
        <v>114</v>
      </c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  <c r="T46" s="1046"/>
      <c r="U46" s="1046"/>
      <c r="V46" s="1046"/>
      <c r="W46" s="1046"/>
      <c r="X46" s="1046"/>
      <c r="Y46" s="1046"/>
      <c r="Z46" s="1046"/>
      <c r="AA46" s="1046"/>
      <c r="AB46" s="1046"/>
      <c r="AC46" s="1046"/>
      <c r="AD46" s="1046"/>
      <c r="AE46" s="1046"/>
      <c r="AF46" s="1046"/>
      <c r="AG46" s="1046"/>
      <c r="AH46" s="1046"/>
      <c r="AI46" s="1046"/>
      <c r="AJ46" s="1046"/>
      <c r="AK46" s="1046"/>
      <c r="AL46" s="1046"/>
      <c r="AM46" s="1046"/>
      <c r="AN46" s="1046"/>
      <c r="AO46" s="1046"/>
      <c r="AP46" s="1046"/>
      <c r="AQ46" s="1046"/>
      <c r="AR46" s="1046"/>
      <c r="AS46" s="1046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</row>
    <row r="47" spans="2:257" s="6" customFormat="1" ht="24.9" customHeight="1" x14ac:dyDescent="0.25">
      <c r="B47" s="1046" t="s">
        <v>325</v>
      </c>
      <c r="C47" s="1046"/>
      <c r="D47" s="1046"/>
      <c r="E47" s="1046"/>
      <c r="F47" s="1046"/>
      <c r="G47" s="1046"/>
      <c r="H47" s="1046"/>
      <c r="I47" s="1046"/>
      <c r="J47" s="1046"/>
      <c r="K47" s="1046"/>
      <c r="L47" s="1046"/>
      <c r="M47" s="1046"/>
      <c r="N47" s="1046"/>
      <c r="O47" s="1046"/>
      <c r="P47" s="1046"/>
      <c r="Q47" s="1046"/>
      <c r="R47" s="1046"/>
      <c r="S47" s="1046"/>
      <c r="T47" s="1046"/>
      <c r="U47" s="1046"/>
      <c r="V47" s="1046"/>
      <c r="W47" s="1046"/>
      <c r="X47" s="1046"/>
      <c r="Y47" s="1046"/>
      <c r="Z47" s="1046"/>
      <c r="AA47" s="1046"/>
      <c r="AB47" s="1046"/>
      <c r="AC47" s="1046"/>
      <c r="AD47" s="1046"/>
      <c r="AE47" s="1046"/>
      <c r="AF47" s="1046"/>
      <c r="AG47" s="1046"/>
      <c r="AH47" s="1046"/>
      <c r="AI47" s="1046"/>
      <c r="AJ47" s="1046"/>
      <c r="AK47" s="1046"/>
      <c r="AL47" s="1046"/>
      <c r="AM47" s="1046"/>
      <c r="AN47" s="1046"/>
      <c r="AO47" s="1046"/>
      <c r="AP47" s="1046"/>
      <c r="AQ47" s="1046"/>
      <c r="AR47" s="1046"/>
      <c r="AS47" s="1046"/>
      <c r="AT47" s="1046"/>
      <c r="AU47" s="1046"/>
      <c r="AV47" s="1046"/>
      <c r="AW47" s="1046"/>
      <c r="AX47" s="1046"/>
      <c r="AY47" s="1046"/>
      <c r="AZ47" s="1046"/>
      <c r="BA47" s="1046"/>
      <c r="BB47" s="1046"/>
      <c r="BC47" s="1046"/>
      <c r="BD47" s="1046"/>
      <c r="BE47" s="1046"/>
      <c r="BF47" s="1046"/>
      <c r="BG47" s="1046"/>
      <c r="BH47" s="1046"/>
      <c r="BI47" s="1046"/>
      <c r="BJ47" s="1046"/>
      <c r="BK47" s="104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971"/>
      <c r="DK47" s="971"/>
      <c r="DL47" s="971"/>
      <c r="DM47" s="971"/>
      <c r="DN47" s="971"/>
      <c r="DO47" s="971"/>
      <c r="DP47" s="971"/>
      <c r="DQ47" s="971"/>
      <c r="DR47" s="971"/>
      <c r="DS47" s="971"/>
      <c r="DT47" s="971"/>
      <c r="DU47" s="971"/>
      <c r="DV47" s="971"/>
      <c r="DW47" s="971"/>
      <c r="DX47" s="971"/>
      <c r="DY47" s="971"/>
      <c r="DZ47" s="971"/>
      <c r="EA47" s="971"/>
      <c r="EB47" s="971"/>
      <c r="EC47" s="971"/>
      <c r="ED47" s="971"/>
      <c r="EE47" s="971"/>
      <c r="EF47" s="971"/>
      <c r="EG47" s="971"/>
      <c r="EH47" s="971"/>
      <c r="EI47" s="971"/>
      <c r="EJ47" s="971"/>
      <c r="EK47" s="971"/>
      <c r="EL47" s="971"/>
      <c r="EM47" s="971"/>
      <c r="EN47" s="971"/>
      <c r="EO47" s="971"/>
      <c r="EP47" s="971"/>
      <c r="EQ47" s="971"/>
      <c r="ER47" s="971"/>
      <c r="ES47" s="971"/>
      <c r="ET47" s="971"/>
      <c r="EU47" s="971"/>
      <c r="EV47" s="971"/>
      <c r="EW47" s="971"/>
      <c r="EX47" s="971"/>
      <c r="EY47" s="971"/>
      <c r="EZ47" s="971"/>
      <c r="FA47" s="971"/>
      <c r="FB47" s="971"/>
      <c r="FC47" s="971"/>
      <c r="FD47" s="971"/>
      <c r="FE47" s="971"/>
      <c r="FF47" s="971"/>
      <c r="FG47" s="971"/>
      <c r="FH47" s="971"/>
      <c r="FI47" s="971"/>
      <c r="FJ47" s="971"/>
      <c r="FK47" s="971"/>
      <c r="FL47" s="971"/>
      <c r="FM47" s="971"/>
      <c r="FN47" s="971"/>
      <c r="FO47" s="971"/>
      <c r="FP47" s="971"/>
      <c r="FQ47" s="971"/>
      <c r="FR47" s="971"/>
      <c r="FS47" s="971"/>
      <c r="FT47" s="971"/>
      <c r="FU47" s="971"/>
      <c r="FV47" s="971"/>
      <c r="FW47" s="971"/>
      <c r="FX47" s="971"/>
      <c r="FY47" s="971"/>
      <c r="FZ47" s="971"/>
      <c r="GA47" s="971"/>
      <c r="GB47" s="971"/>
      <c r="GC47" s="971"/>
      <c r="GD47" s="971"/>
      <c r="GE47" s="971"/>
      <c r="GF47" s="971"/>
      <c r="GG47" s="971"/>
      <c r="GH47" s="971"/>
      <c r="GI47" s="971"/>
      <c r="GJ47" s="971"/>
      <c r="GK47" s="971"/>
      <c r="GL47" s="971"/>
      <c r="GM47" s="971"/>
      <c r="GN47" s="971"/>
      <c r="GO47" s="971"/>
      <c r="GP47" s="971"/>
      <c r="GQ47" s="971"/>
      <c r="GR47" s="971"/>
      <c r="GS47" s="971"/>
      <c r="GT47" s="971"/>
      <c r="GU47" s="971"/>
      <c r="GV47" s="971"/>
      <c r="GW47" s="971"/>
      <c r="GX47" s="971"/>
      <c r="GY47" s="971"/>
      <c r="GZ47" s="971"/>
      <c r="HA47" s="971"/>
      <c r="HB47" s="971"/>
      <c r="HC47" s="971"/>
      <c r="HD47" s="971"/>
      <c r="HE47" s="971"/>
      <c r="HF47" s="971"/>
      <c r="HG47" s="971"/>
      <c r="HH47" s="971"/>
      <c r="HI47" s="971"/>
      <c r="HJ47" s="971"/>
      <c r="HK47" s="971"/>
      <c r="HL47" s="971"/>
      <c r="HM47" s="971"/>
      <c r="HN47" s="971"/>
      <c r="HO47" s="971"/>
      <c r="HP47" s="971"/>
      <c r="HQ47" s="971"/>
      <c r="HR47" s="971"/>
      <c r="HS47" s="971"/>
      <c r="HT47" s="971"/>
      <c r="HU47" s="971"/>
      <c r="HV47" s="971"/>
      <c r="HW47" s="971"/>
      <c r="HX47" s="971"/>
      <c r="HY47" s="971"/>
      <c r="HZ47" s="971"/>
      <c r="IA47" s="971"/>
      <c r="IB47" s="971"/>
      <c r="IC47" s="971"/>
      <c r="ID47" s="971"/>
      <c r="IE47" s="971"/>
      <c r="IF47" s="971"/>
      <c r="IG47" s="971"/>
      <c r="IH47" s="971"/>
      <c r="II47" s="971"/>
      <c r="IJ47" s="971"/>
      <c r="IK47" s="971"/>
      <c r="IL47" s="971"/>
      <c r="IM47" s="971"/>
      <c r="IN47" s="971"/>
      <c r="IO47" s="971"/>
      <c r="IP47" s="971"/>
      <c r="IQ47" s="971"/>
      <c r="IR47" s="971"/>
      <c r="IS47" s="971"/>
      <c r="IT47" s="971"/>
      <c r="IU47" s="971"/>
      <c r="IV47" s="971"/>
      <c r="IW47" s="971"/>
    </row>
    <row r="48" spans="2:257" s="6" customFormat="1" ht="24.9" customHeight="1" thickBot="1" x14ac:dyDescent="0.3">
      <c r="B48" s="1085" t="s">
        <v>242</v>
      </c>
      <c r="C48" s="1085"/>
      <c r="D48" s="648"/>
      <c r="E48" s="648"/>
      <c r="F48" s="648"/>
      <c r="G48" s="648"/>
      <c r="H48" s="648"/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8"/>
      <c r="AR48" s="648"/>
      <c r="AS48" s="648"/>
      <c r="AT48" s="648"/>
      <c r="AU48" s="648"/>
      <c r="AV48" s="648"/>
      <c r="AW48" s="648"/>
      <c r="AX48" s="648"/>
      <c r="AY48" s="648"/>
      <c r="AZ48" s="648"/>
      <c r="BA48" s="648"/>
      <c r="BB48" s="648"/>
      <c r="BC48" s="648"/>
      <c r="BD48" s="648"/>
      <c r="BE48" s="648"/>
      <c r="BF48" s="648"/>
      <c r="BG48" s="648"/>
      <c r="BH48" s="648"/>
      <c r="BI48" s="648"/>
      <c r="BJ48" s="648"/>
      <c r="BK48" s="648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631"/>
      <c r="DK48" s="631"/>
      <c r="DL48" s="631"/>
      <c r="DM48" s="631"/>
      <c r="DN48" s="631"/>
      <c r="DO48" s="631"/>
      <c r="DP48" s="631"/>
      <c r="DQ48" s="631"/>
      <c r="DR48" s="631"/>
      <c r="DS48" s="631"/>
      <c r="DT48" s="631"/>
      <c r="DU48" s="631"/>
      <c r="DV48" s="631"/>
      <c r="DW48" s="631"/>
      <c r="DX48" s="631"/>
      <c r="DY48" s="631"/>
      <c r="DZ48" s="631"/>
      <c r="EA48" s="631"/>
      <c r="EB48" s="631"/>
      <c r="EC48" s="631"/>
      <c r="ED48" s="631"/>
      <c r="EE48" s="631"/>
      <c r="EF48" s="631"/>
      <c r="EG48" s="631"/>
      <c r="EH48" s="631"/>
      <c r="EI48" s="631"/>
      <c r="EJ48" s="631"/>
      <c r="EK48" s="631"/>
      <c r="EL48" s="631"/>
      <c r="EM48" s="631"/>
      <c r="EN48" s="631"/>
      <c r="EO48" s="631"/>
      <c r="EP48" s="631"/>
      <c r="EQ48" s="631"/>
      <c r="ER48" s="631"/>
      <c r="ES48" s="631"/>
      <c r="ET48" s="631"/>
      <c r="EU48" s="631"/>
      <c r="EV48" s="631"/>
      <c r="EW48" s="631"/>
      <c r="EX48" s="631"/>
      <c r="EY48" s="631"/>
      <c r="EZ48" s="631"/>
      <c r="FA48" s="631"/>
      <c r="FB48" s="631"/>
      <c r="FC48" s="631"/>
      <c r="FD48" s="631"/>
      <c r="FE48" s="631"/>
      <c r="FF48" s="631"/>
      <c r="FG48" s="631"/>
      <c r="FH48" s="631"/>
      <c r="FI48" s="631"/>
      <c r="FJ48" s="631"/>
      <c r="FK48" s="631"/>
      <c r="FL48" s="631"/>
      <c r="FM48" s="631"/>
      <c r="FN48" s="631"/>
      <c r="FO48" s="631"/>
      <c r="FP48" s="631"/>
      <c r="FQ48" s="631"/>
      <c r="FR48" s="631"/>
      <c r="FS48" s="631"/>
      <c r="FT48" s="631"/>
      <c r="FU48" s="631"/>
      <c r="FV48" s="631"/>
      <c r="FW48" s="631"/>
      <c r="FX48" s="631"/>
      <c r="FY48" s="631"/>
      <c r="FZ48" s="631"/>
      <c r="GA48" s="631"/>
      <c r="GB48" s="631"/>
      <c r="GC48" s="631"/>
      <c r="GD48" s="631"/>
      <c r="GE48" s="631"/>
      <c r="GF48" s="631"/>
      <c r="GG48" s="631"/>
      <c r="GH48" s="631"/>
      <c r="GI48" s="631"/>
      <c r="GJ48" s="631"/>
      <c r="GK48" s="631"/>
      <c r="GL48" s="631"/>
      <c r="GM48" s="631"/>
      <c r="GN48" s="631"/>
      <c r="GO48" s="631"/>
      <c r="GP48" s="631"/>
      <c r="GQ48" s="631"/>
      <c r="GR48" s="631"/>
      <c r="GS48" s="631"/>
      <c r="GT48" s="631"/>
      <c r="GU48" s="631"/>
      <c r="GV48" s="631"/>
      <c r="GW48" s="631"/>
      <c r="GX48" s="631"/>
      <c r="GY48" s="631"/>
      <c r="GZ48" s="631"/>
      <c r="HA48" s="631"/>
      <c r="HB48" s="631"/>
      <c r="HC48" s="631"/>
      <c r="HD48" s="631"/>
      <c r="HE48" s="631"/>
      <c r="HF48" s="631"/>
      <c r="HG48" s="631"/>
      <c r="HH48" s="631"/>
      <c r="HI48" s="631"/>
      <c r="HJ48" s="631"/>
      <c r="HK48" s="631"/>
      <c r="HL48" s="631"/>
      <c r="HM48" s="631"/>
      <c r="HN48" s="631"/>
      <c r="HO48" s="631"/>
      <c r="HP48" s="631"/>
      <c r="HQ48" s="631"/>
      <c r="HR48" s="631"/>
      <c r="HS48" s="631"/>
      <c r="HT48" s="631"/>
      <c r="HU48" s="631"/>
      <c r="HV48" s="631"/>
      <c r="HW48" s="631"/>
      <c r="HX48" s="631"/>
      <c r="HY48" s="631"/>
      <c r="HZ48" s="631"/>
      <c r="IA48" s="631"/>
      <c r="IB48" s="631"/>
      <c r="IC48" s="631"/>
      <c r="ID48" s="631"/>
      <c r="IE48" s="631"/>
      <c r="IF48" s="631"/>
      <c r="IG48" s="631"/>
      <c r="IH48" s="631"/>
      <c r="II48" s="631"/>
      <c r="IJ48" s="631"/>
      <c r="IK48" s="631"/>
      <c r="IL48" s="631"/>
      <c r="IM48" s="631"/>
      <c r="IN48" s="631"/>
      <c r="IO48" s="631"/>
      <c r="IP48" s="631"/>
      <c r="IQ48" s="631"/>
      <c r="IR48" s="631"/>
      <c r="IS48" s="631"/>
      <c r="IT48" s="631"/>
      <c r="IU48" s="631"/>
      <c r="IV48" s="631"/>
      <c r="IW48" s="631"/>
    </row>
    <row r="49" spans="2:63" s="14" customFormat="1" ht="24.9" customHeight="1" thickBot="1" x14ac:dyDescent="0.3">
      <c r="B49" s="980" t="s">
        <v>133</v>
      </c>
      <c r="C49" s="985"/>
      <c r="D49" s="1078" t="s">
        <v>2</v>
      </c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80"/>
      <c r="R49" s="977" t="s">
        <v>15</v>
      </c>
      <c r="S49" s="974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7" t="s">
        <v>12</v>
      </c>
      <c r="AG49" s="974"/>
      <c r="AH49" s="974"/>
      <c r="AI49" s="974"/>
      <c r="AJ49" s="974"/>
      <c r="AK49" s="974"/>
      <c r="AL49" s="974"/>
      <c r="AM49" s="974"/>
      <c r="AN49" s="974"/>
      <c r="AO49" s="974"/>
      <c r="AP49" s="974"/>
      <c r="AQ49" s="974"/>
      <c r="AR49" s="974"/>
      <c r="AS49" s="406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</row>
    <row r="50" spans="2:63" s="14" customFormat="1" ht="24.9" customHeight="1" thickBot="1" x14ac:dyDescent="0.3">
      <c r="B50" s="1057"/>
      <c r="C50" s="1084"/>
      <c r="D50" s="991">
        <v>2004</v>
      </c>
      <c r="E50" s="992"/>
      <c r="F50" s="992">
        <v>2005</v>
      </c>
      <c r="G50" s="992"/>
      <c r="H50" s="992">
        <v>2006</v>
      </c>
      <c r="I50" s="992"/>
      <c r="J50" s="992">
        <v>2007</v>
      </c>
      <c r="K50" s="992"/>
      <c r="L50" s="992">
        <v>2008</v>
      </c>
      <c r="M50" s="992"/>
      <c r="N50" s="992">
        <v>2009</v>
      </c>
      <c r="O50" s="992"/>
      <c r="P50" s="992">
        <v>2010</v>
      </c>
      <c r="Q50" s="993"/>
      <c r="R50" s="991">
        <v>2004</v>
      </c>
      <c r="S50" s="992"/>
      <c r="T50" s="992">
        <v>2005</v>
      </c>
      <c r="U50" s="992"/>
      <c r="V50" s="992">
        <v>2006</v>
      </c>
      <c r="W50" s="992"/>
      <c r="X50" s="992">
        <v>2007</v>
      </c>
      <c r="Y50" s="992"/>
      <c r="Z50" s="992">
        <v>2008</v>
      </c>
      <c r="AA50" s="992"/>
      <c r="AB50" s="992">
        <v>2009</v>
      </c>
      <c r="AC50" s="992"/>
      <c r="AD50" s="242">
        <v>2010</v>
      </c>
      <c r="AE50" s="416">
        <v>2010</v>
      </c>
      <c r="AF50" s="991">
        <v>2004</v>
      </c>
      <c r="AG50" s="992"/>
      <c r="AH50" s="992">
        <v>2005</v>
      </c>
      <c r="AI50" s="992"/>
      <c r="AJ50" s="992">
        <v>2006</v>
      </c>
      <c r="AK50" s="992"/>
      <c r="AL50" s="992">
        <v>2007</v>
      </c>
      <c r="AM50" s="992"/>
      <c r="AN50" s="992">
        <v>2008</v>
      </c>
      <c r="AO50" s="992"/>
      <c r="AP50" s="992">
        <v>2009</v>
      </c>
      <c r="AQ50" s="992"/>
      <c r="AR50" s="992">
        <v>2010</v>
      </c>
      <c r="AS50" s="993"/>
      <c r="AT50" s="1086"/>
      <c r="AU50" s="1086"/>
      <c r="AV50" s="1086"/>
      <c r="AW50" s="1086"/>
      <c r="AX50" s="1086"/>
      <c r="AY50" s="1086"/>
      <c r="AZ50" s="1086"/>
      <c r="BA50" s="1086"/>
      <c r="BB50" s="1086"/>
      <c r="BC50" s="1086"/>
      <c r="BD50" s="1086"/>
      <c r="BE50" s="1086"/>
      <c r="BF50" s="1086"/>
      <c r="BG50" s="1086"/>
      <c r="BH50" s="1086"/>
      <c r="BI50" s="1086"/>
      <c r="BJ50" s="1086"/>
      <c r="BK50" s="1086"/>
    </row>
    <row r="51" spans="2:63" s="14" customFormat="1" ht="24.9" customHeight="1" x14ac:dyDescent="0.25">
      <c r="B51" s="9"/>
      <c r="C51" s="373" t="s">
        <v>95</v>
      </c>
      <c r="D51" s="798">
        <v>1</v>
      </c>
      <c r="E51" s="86"/>
      <c r="F51" s="87">
        <v>0</v>
      </c>
      <c r="G51" s="86"/>
      <c r="H51" s="87">
        <v>0</v>
      </c>
      <c r="I51" s="87"/>
      <c r="J51" s="87">
        <v>2</v>
      </c>
      <c r="K51" s="86"/>
      <c r="L51" s="14">
        <v>1</v>
      </c>
      <c r="M51" s="86"/>
      <c r="N51" s="14">
        <v>3</v>
      </c>
      <c r="P51" s="370">
        <v>1</v>
      </c>
      <c r="Q51" s="414"/>
      <c r="R51" s="92">
        <v>139</v>
      </c>
      <c r="S51" s="86"/>
      <c r="T51" s="87">
        <v>0</v>
      </c>
      <c r="U51" s="86"/>
      <c r="V51" s="87">
        <v>0</v>
      </c>
      <c r="W51" s="86"/>
      <c r="X51" s="87">
        <v>800</v>
      </c>
      <c r="Z51" s="14">
        <v>800</v>
      </c>
      <c r="AA51" s="86"/>
      <c r="AB51" s="87">
        <v>2488</v>
      </c>
      <c r="AD51" s="370">
        <v>250</v>
      </c>
      <c r="AE51" s="414">
        <v>250</v>
      </c>
      <c r="AF51" s="92">
        <v>1112</v>
      </c>
      <c r="AG51" s="86"/>
      <c r="AH51" s="87">
        <v>0</v>
      </c>
      <c r="AI51" s="86"/>
      <c r="AJ51" s="87">
        <v>0</v>
      </c>
      <c r="AK51" s="86"/>
      <c r="AL51" s="87">
        <v>6400</v>
      </c>
      <c r="AN51" s="87">
        <v>12800</v>
      </c>
      <c r="AO51" s="86"/>
      <c r="AP51" s="87">
        <v>19904</v>
      </c>
      <c r="AR51" s="371">
        <v>27968</v>
      </c>
      <c r="AS51" s="413"/>
      <c r="AT51" s="799"/>
      <c r="AU51" s="399"/>
      <c r="AV51" s="400"/>
      <c r="AW51" s="400"/>
      <c r="AX51" s="800"/>
      <c r="AY51" s="400"/>
      <c r="AZ51" s="399"/>
      <c r="BA51" s="400"/>
      <c r="BB51" s="399"/>
      <c r="BC51" s="400"/>
      <c r="BD51" s="399"/>
      <c r="BE51" s="400"/>
      <c r="BF51" s="399"/>
      <c r="BG51" s="393"/>
      <c r="BH51" s="399"/>
      <c r="BI51" s="400"/>
      <c r="BJ51" s="399"/>
      <c r="BK51" s="393"/>
    </row>
    <row r="52" spans="2:63" s="14" customFormat="1" ht="24.9" customHeight="1" x14ac:dyDescent="0.25">
      <c r="B52" s="9"/>
      <c r="C52" s="405" t="s">
        <v>18</v>
      </c>
      <c r="D52" s="92">
        <v>0</v>
      </c>
      <c r="E52" s="86"/>
      <c r="F52" s="87">
        <v>0</v>
      </c>
      <c r="G52" s="86"/>
      <c r="H52" s="87">
        <v>0</v>
      </c>
      <c r="I52" s="87"/>
      <c r="J52" s="87">
        <v>0</v>
      </c>
      <c r="K52" s="86"/>
      <c r="L52" s="87">
        <v>0</v>
      </c>
      <c r="M52" s="86"/>
      <c r="N52" s="14">
        <v>2</v>
      </c>
      <c r="P52" s="370">
        <v>0</v>
      </c>
      <c r="Q52" s="414"/>
      <c r="R52" s="92">
        <v>0</v>
      </c>
      <c r="S52" s="86"/>
      <c r="T52" s="87">
        <v>0</v>
      </c>
      <c r="U52" s="86"/>
      <c r="V52" s="87">
        <v>0</v>
      </c>
      <c r="W52" s="86"/>
      <c r="X52" s="87">
        <v>0</v>
      </c>
      <c r="Z52" s="87">
        <v>0</v>
      </c>
      <c r="AA52" s="86"/>
      <c r="AB52" s="87">
        <v>465</v>
      </c>
      <c r="AD52" s="370">
        <v>0</v>
      </c>
      <c r="AE52" s="414">
        <v>0</v>
      </c>
      <c r="AF52" s="92">
        <v>0</v>
      </c>
      <c r="AG52" s="86"/>
      <c r="AH52" s="87">
        <v>0</v>
      </c>
      <c r="AI52" s="86"/>
      <c r="AJ52" s="87">
        <v>0</v>
      </c>
      <c r="AK52" s="86"/>
      <c r="AL52" s="87">
        <v>0</v>
      </c>
      <c r="AN52" s="87">
        <v>0</v>
      </c>
      <c r="AO52" s="86"/>
      <c r="AP52" s="87">
        <v>15792</v>
      </c>
      <c r="AR52" s="371">
        <v>0</v>
      </c>
      <c r="AS52" s="413"/>
      <c r="AT52" s="800"/>
      <c r="AU52" s="399"/>
      <c r="AV52" s="800"/>
      <c r="AW52" s="800"/>
      <c r="AX52" s="800"/>
      <c r="AY52" s="400"/>
      <c r="AZ52" s="399"/>
      <c r="BA52" s="400"/>
      <c r="BB52" s="399"/>
      <c r="BC52" s="400"/>
      <c r="BD52" s="399"/>
      <c r="BE52" s="400"/>
      <c r="BF52" s="399"/>
      <c r="BG52" s="393"/>
      <c r="BH52" s="399"/>
      <c r="BI52" s="400"/>
      <c r="BJ52" s="399"/>
      <c r="BK52" s="393"/>
    </row>
    <row r="53" spans="2:63" s="14" customFormat="1" ht="24.9" customHeight="1" x14ac:dyDescent="0.25">
      <c r="B53" s="9"/>
      <c r="C53" s="405" t="s">
        <v>115</v>
      </c>
      <c r="D53" s="92">
        <v>21</v>
      </c>
      <c r="E53" s="86"/>
      <c r="F53" s="87">
        <v>12</v>
      </c>
      <c r="G53" s="86"/>
      <c r="H53" s="87">
        <v>10</v>
      </c>
      <c r="I53" s="87"/>
      <c r="J53" s="87">
        <v>29</v>
      </c>
      <c r="K53" s="86"/>
      <c r="L53" s="87">
        <v>39</v>
      </c>
      <c r="M53" s="86"/>
      <c r="N53" s="14">
        <v>33</v>
      </c>
      <c r="P53" s="370">
        <v>36</v>
      </c>
      <c r="Q53" s="414"/>
      <c r="R53" s="92">
        <v>9020</v>
      </c>
      <c r="S53" s="86"/>
      <c r="T53" s="87">
        <v>3475</v>
      </c>
      <c r="U53" s="86"/>
      <c r="V53" s="87">
        <v>2841</v>
      </c>
      <c r="W53" s="86"/>
      <c r="X53" s="87">
        <v>41676</v>
      </c>
      <c r="Z53" s="87">
        <v>28136</v>
      </c>
      <c r="AA53" s="86"/>
      <c r="AB53" s="87">
        <v>20577</v>
      </c>
      <c r="AD53" s="370">
        <v>16377</v>
      </c>
      <c r="AE53" s="414">
        <v>16377</v>
      </c>
      <c r="AF53" s="92">
        <v>179184</v>
      </c>
      <c r="AG53" s="86"/>
      <c r="AH53" s="87">
        <v>118808</v>
      </c>
      <c r="AI53" s="86"/>
      <c r="AJ53" s="87">
        <v>82632</v>
      </c>
      <c r="AK53" s="86"/>
      <c r="AL53" s="87">
        <v>2057232</v>
      </c>
      <c r="AN53" s="87">
        <v>1418424</v>
      </c>
      <c r="AO53" s="86"/>
      <c r="AP53" s="87">
        <v>1034840</v>
      </c>
      <c r="AR53" s="371">
        <v>613540</v>
      </c>
      <c r="AS53" s="413"/>
      <c r="AT53" s="799"/>
      <c r="AU53" s="399"/>
      <c r="AV53" s="800"/>
      <c r="AW53" s="800"/>
      <c r="AX53" s="800"/>
      <c r="AY53" s="400"/>
      <c r="AZ53" s="399"/>
      <c r="BA53" s="400"/>
      <c r="BB53" s="399"/>
      <c r="BC53" s="400"/>
      <c r="BD53" s="399"/>
      <c r="BE53" s="400"/>
      <c r="BF53" s="399"/>
      <c r="BG53" s="393"/>
      <c r="BH53" s="399"/>
      <c r="BI53" s="400"/>
      <c r="BJ53" s="399"/>
      <c r="BK53" s="393"/>
    </row>
    <row r="54" spans="2:63" s="14" customFormat="1" ht="24.9" customHeight="1" x14ac:dyDescent="0.25">
      <c r="B54" s="9"/>
      <c r="C54" s="405" t="s">
        <v>141</v>
      </c>
      <c r="D54" s="92">
        <v>26</v>
      </c>
      <c r="E54" s="86"/>
      <c r="F54" s="87">
        <v>7</v>
      </c>
      <c r="G54" s="86"/>
      <c r="H54" s="87">
        <v>6</v>
      </c>
      <c r="I54" s="87"/>
      <c r="J54" s="87">
        <v>8</v>
      </c>
      <c r="K54" s="86"/>
      <c r="L54" s="87">
        <v>8</v>
      </c>
      <c r="M54" s="86"/>
      <c r="N54" s="14">
        <v>22</v>
      </c>
      <c r="P54" s="370">
        <v>22</v>
      </c>
      <c r="Q54" s="414"/>
      <c r="R54" s="92">
        <v>7208</v>
      </c>
      <c r="S54" s="86"/>
      <c r="T54" s="87">
        <v>4684</v>
      </c>
      <c r="U54" s="86"/>
      <c r="V54" s="87">
        <v>702</v>
      </c>
      <c r="W54" s="86"/>
      <c r="X54" s="87">
        <v>1089</v>
      </c>
      <c r="Z54" s="87">
        <v>610</v>
      </c>
      <c r="AA54" s="86"/>
      <c r="AB54" s="87">
        <v>7242</v>
      </c>
      <c r="AD54" s="370">
        <v>6199</v>
      </c>
      <c r="AE54" s="414">
        <v>6199</v>
      </c>
      <c r="AF54" s="92">
        <v>283040</v>
      </c>
      <c r="AG54" s="86"/>
      <c r="AH54" s="87">
        <v>56712</v>
      </c>
      <c r="AI54" s="86"/>
      <c r="AJ54" s="87">
        <v>17832</v>
      </c>
      <c r="AK54" s="86"/>
      <c r="AL54" s="87">
        <v>24368</v>
      </c>
      <c r="AN54" s="87">
        <v>40856</v>
      </c>
      <c r="AO54" s="86"/>
      <c r="AP54" s="87">
        <v>284576</v>
      </c>
      <c r="AR54" s="371">
        <v>341952</v>
      </c>
      <c r="AS54" s="413"/>
      <c r="AT54" s="799"/>
      <c r="AU54" s="399"/>
      <c r="AV54" s="800"/>
      <c r="AW54" s="800"/>
      <c r="AX54" s="800"/>
      <c r="AY54" s="400"/>
      <c r="AZ54" s="399"/>
      <c r="BA54" s="400"/>
      <c r="BB54" s="399"/>
      <c r="BC54" s="400"/>
      <c r="BD54" s="399"/>
      <c r="BE54" s="400"/>
      <c r="BF54" s="399"/>
      <c r="BG54" s="393"/>
      <c r="BH54" s="399"/>
      <c r="BI54" s="400"/>
      <c r="BJ54" s="399"/>
      <c r="BK54" s="393"/>
    </row>
    <row r="55" spans="2:63" s="14" customFormat="1" ht="24.9" customHeight="1" x14ac:dyDescent="0.25">
      <c r="B55" s="9"/>
      <c r="C55" s="405" t="s">
        <v>96</v>
      </c>
      <c r="D55" s="92">
        <v>16</v>
      </c>
      <c r="E55" s="86"/>
      <c r="F55" s="87">
        <v>14</v>
      </c>
      <c r="G55" s="86"/>
      <c r="H55" s="87">
        <v>12</v>
      </c>
      <c r="I55" s="87"/>
      <c r="J55" s="87">
        <v>3</v>
      </c>
      <c r="K55" s="86"/>
      <c r="L55" s="87">
        <v>2</v>
      </c>
      <c r="M55" s="86"/>
      <c r="N55" s="14">
        <v>2</v>
      </c>
      <c r="P55" s="372">
        <v>5</v>
      </c>
      <c r="Q55" s="414"/>
      <c r="R55" s="92">
        <v>3761</v>
      </c>
      <c r="S55" s="86"/>
      <c r="T55" s="87">
        <v>2387</v>
      </c>
      <c r="U55" s="86"/>
      <c r="V55" s="87">
        <v>5686</v>
      </c>
      <c r="W55" s="86"/>
      <c r="X55" s="87">
        <v>518</v>
      </c>
      <c r="Z55" s="87">
        <v>913</v>
      </c>
      <c r="AA55" s="86"/>
      <c r="AB55" s="87">
        <v>229</v>
      </c>
      <c r="AD55" s="370">
        <v>2493</v>
      </c>
      <c r="AE55" s="414">
        <v>2493</v>
      </c>
      <c r="AF55" s="92">
        <v>31848</v>
      </c>
      <c r="AG55" s="86"/>
      <c r="AH55" s="87">
        <v>22064</v>
      </c>
      <c r="AI55" s="86"/>
      <c r="AJ55" s="87">
        <v>42958</v>
      </c>
      <c r="AK55" s="86"/>
      <c r="AL55" s="87">
        <v>9776</v>
      </c>
      <c r="AN55" s="87">
        <v>9112</v>
      </c>
      <c r="AO55" s="86"/>
      <c r="AP55" s="87">
        <v>1658</v>
      </c>
      <c r="AR55" s="371">
        <v>53048</v>
      </c>
      <c r="AS55" s="413"/>
      <c r="AT55" s="801"/>
      <c r="AU55" s="399"/>
      <c r="AV55" s="800"/>
      <c r="AW55" s="800"/>
      <c r="AX55" s="800"/>
      <c r="AY55" s="400"/>
      <c r="AZ55" s="399"/>
      <c r="BA55" s="400"/>
      <c r="BB55" s="399"/>
      <c r="BC55" s="400"/>
      <c r="BD55" s="399"/>
      <c r="BE55" s="400"/>
      <c r="BF55" s="399"/>
      <c r="BG55" s="393"/>
      <c r="BH55" s="399"/>
      <c r="BI55" s="400"/>
      <c r="BJ55" s="399"/>
      <c r="BK55" s="393"/>
    </row>
    <row r="56" spans="2:63" s="14" customFormat="1" ht="24.9" customHeight="1" x14ac:dyDescent="0.25">
      <c r="B56" s="9"/>
      <c r="C56" s="405" t="s">
        <v>116</v>
      </c>
      <c r="D56" s="92">
        <v>5</v>
      </c>
      <c r="E56" s="86"/>
      <c r="F56" s="87">
        <v>4</v>
      </c>
      <c r="G56" s="86"/>
      <c r="H56" s="87">
        <v>9</v>
      </c>
      <c r="I56" s="87"/>
      <c r="J56" s="87">
        <v>9</v>
      </c>
      <c r="K56" s="86"/>
      <c r="L56" s="87">
        <v>4</v>
      </c>
      <c r="M56" s="86"/>
      <c r="N56" s="14">
        <v>14</v>
      </c>
      <c r="P56" s="408">
        <v>4</v>
      </c>
      <c r="Q56" s="414"/>
      <c r="R56" s="92">
        <v>569</v>
      </c>
      <c r="S56" s="86"/>
      <c r="T56" s="87">
        <v>882</v>
      </c>
      <c r="U56" s="86"/>
      <c r="V56" s="87">
        <v>550</v>
      </c>
      <c r="W56" s="86"/>
      <c r="X56" s="87">
        <v>730</v>
      </c>
      <c r="Z56" s="87">
        <v>577</v>
      </c>
      <c r="AA56" s="86"/>
      <c r="AB56" s="87">
        <v>1359</v>
      </c>
      <c r="AD56" s="370">
        <v>530</v>
      </c>
      <c r="AE56" s="414">
        <v>530</v>
      </c>
      <c r="AF56" s="92">
        <v>7544</v>
      </c>
      <c r="AG56" s="86"/>
      <c r="AH56" s="87">
        <v>16112</v>
      </c>
      <c r="AI56" s="86"/>
      <c r="AJ56" s="87">
        <v>20440</v>
      </c>
      <c r="AK56" s="86"/>
      <c r="AL56" s="87">
        <v>25792</v>
      </c>
      <c r="AN56" s="87">
        <v>7680</v>
      </c>
      <c r="AO56" s="86"/>
      <c r="AP56" s="87">
        <v>31960</v>
      </c>
      <c r="AR56" s="371">
        <v>20040</v>
      </c>
      <c r="AS56" s="413"/>
      <c r="AT56" s="799"/>
      <c r="AU56" s="399"/>
      <c r="AV56" s="800"/>
      <c r="AW56" s="800"/>
      <c r="AX56" s="800"/>
      <c r="AY56" s="400"/>
      <c r="AZ56" s="399"/>
      <c r="BA56" s="400"/>
      <c r="BB56" s="399"/>
      <c r="BC56" s="400"/>
      <c r="BD56" s="399"/>
      <c r="BE56" s="400"/>
      <c r="BF56" s="399"/>
      <c r="BG56" s="393"/>
      <c r="BH56" s="399"/>
      <c r="BI56" s="400"/>
      <c r="BJ56" s="399"/>
      <c r="BK56" s="393"/>
    </row>
    <row r="57" spans="2:63" s="14" customFormat="1" ht="24.9" customHeight="1" x14ac:dyDescent="0.25">
      <c r="B57" s="9"/>
      <c r="C57" s="405" t="s">
        <v>157</v>
      </c>
      <c r="D57" s="92">
        <v>0</v>
      </c>
      <c r="E57" s="86"/>
      <c r="F57" s="87">
        <v>0</v>
      </c>
      <c r="G57" s="86"/>
      <c r="H57" s="87">
        <v>2</v>
      </c>
      <c r="I57" s="87"/>
      <c r="J57" s="87">
        <v>0</v>
      </c>
      <c r="K57" s="86"/>
      <c r="L57" s="87">
        <v>0</v>
      </c>
      <c r="M57" s="86"/>
      <c r="N57" s="87">
        <v>0</v>
      </c>
      <c r="P57" s="372">
        <v>4</v>
      </c>
      <c r="Q57" s="414"/>
      <c r="R57" s="92">
        <v>0</v>
      </c>
      <c r="S57" s="86"/>
      <c r="T57" s="87">
        <v>0</v>
      </c>
      <c r="U57" s="86"/>
      <c r="V57" s="87">
        <v>306</v>
      </c>
      <c r="W57" s="86"/>
      <c r="X57" s="87">
        <v>0</v>
      </c>
      <c r="Z57" s="87">
        <v>0</v>
      </c>
      <c r="AA57" s="86"/>
      <c r="AB57" s="87">
        <v>0</v>
      </c>
      <c r="AD57" s="370">
        <v>698</v>
      </c>
      <c r="AE57" s="414">
        <v>698</v>
      </c>
      <c r="AF57" s="92">
        <v>0</v>
      </c>
      <c r="AG57" s="86"/>
      <c r="AH57" s="87">
        <v>0</v>
      </c>
      <c r="AI57" s="86"/>
      <c r="AJ57" s="87">
        <v>2448</v>
      </c>
      <c r="AK57" s="86"/>
      <c r="AL57" s="87">
        <v>0</v>
      </c>
      <c r="AN57" s="87">
        <v>0</v>
      </c>
      <c r="AO57" s="86"/>
      <c r="AP57" s="87">
        <v>0</v>
      </c>
      <c r="AR57" s="371">
        <v>6208</v>
      </c>
      <c r="AS57" s="413"/>
      <c r="AT57" s="800"/>
      <c r="AU57" s="399"/>
      <c r="AV57" s="800"/>
      <c r="AW57" s="800"/>
      <c r="AX57" s="800"/>
      <c r="AY57" s="400"/>
      <c r="AZ57" s="399"/>
      <c r="BA57" s="400"/>
      <c r="BB57" s="399"/>
      <c r="BC57" s="400"/>
      <c r="BD57" s="399"/>
      <c r="BE57" s="400"/>
      <c r="BF57" s="399"/>
      <c r="BG57" s="393"/>
      <c r="BH57" s="399"/>
      <c r="BI57" s="400"/>
      <c r="BJ57" s="399"/>
      <c r="BK57" s="393"/>
    </row>
    <row r="58" spans="2:63" s="14" customFormat="1" ht="24.9" customHeight="1" x14ac:dyDescent="0.25">
      <c r="B58" s="9"/>
      <c r="C58" s="405" t="s">
        <v>100</v>
      </c>
      <c r="D58" s="92">
        <v>0</v>
      </c>
      <c r="E58" s="86"/>
      <c r="F58" s="87">
        <v>0</v>
      </c>
      <c r="G58" s="86"/>
      <c r="H58" s="87">
        <v>0</v>
      </c>
      <c r="I58" s="87"/>
      <c r="J58" s="87">
        <v>0</v>
      </c>
      <c r="K58" s="86"/>
      <c r="L58" s="87">
        <v>0</v>
      </c>
      <c r="M58" s="86"/>
      <c r="N58" s="87">
        <v>0</v>
      </c>
      <c r="P58" s="408">
        <v>0</v>
      </c>
      <c r="Q58" s="414"/>
      <c r="R58" s="92">
        <v>0</v>
      </c>
      <c r="S58" s="86"/>
      <c r="T58" s="87">
        <v>0</v>
      </c>
      <c r="U58" s="86"/>
      <c r="V58" s="87">
        <v>0</v>
      </c>
      <c r="W58" s="86"/>
      <c r="X58" s="87">
        <v>0</v>
      </c>
      <c r="Z58" s="87">
        <v>0</v>
      </c>
      <c r="AA58" s="86"/>
      <c r="AB58" s="87">
        <v>0</v>
      </c>
      <c r="AD58" s="372">
        <v>0</v>
      </c>
      <c r="AE58" s="417">
        <v>0</v>
      </c>
      <c r="AF58" s="92">
        <v>0</v>
      </c>
      <c r="AG58" s="86"/>
      <c r="AH58" s="87">
        <v>0</v>
      </c>
      <c r="AI58" s="86"/>
      <c r="AJ58" s="87">
        <v>0</v>
      </c>
      <c r="AK58" s="86"/>
      <c r="AL58" s="87">
        <v>0</v>
      </c>
      <c r="AN58" s="87">
        <v>0</v>
      </c>
      <c r="AO58" s="86"/>
      <c r="AP58" s="87">
        <v>0</v>
      </c>
      <c r="AR58" s="371">
        <v>0</v>
      </c>
      <c r="AS58" s="413"/>
      <c r="AT58" s="799"/>
      <c r="AU58" s="399"/>
      <c r="AV58" s="800"/>
      <c r="AW58" s="800"/>
      <c r="AX58" s="800"/>
      <c r="AY58" s="400"/>
      <c r="AZ58" s="399"/>
      <c r="BA58" s="400"/>
      <c r="BB58" s="399"/>
      <c r="BC58" s="400"/>
      <c r="BD58" s="399"/>
      <c r="BE58" s="400"/>
      <c r="BF58" s="399"/>
      <c r="BG58" s="393"/>
      <c r="BH58" s="399"/>
      <c r="BI58" s="400"/>
      <c r="BJ58" s="399"/>
      <c r="BK58" s="393"/>
    </row>
    <row r="59" spans="2:63" s="14" customFormat="1" ht="24.9" customHeight="1" x14ac:dyDescent="0.25">
      <c r="B59" s="9"/>
      <c r="C59" s="405" t="s">
        <v>160</v>
      </c>
      <c r="D59" s="92">
        <v>14</v>
      </c>
      <c r="E59" s="86"/>
      <c r="F59" s="87">
        <v>7</v>
      </c>
      <c r="G59" s="86"/>
      <c r="H59" s="87">
        <v>13</v>
      </c>
      <c r="I59" s="87"/>
      <c r="J59" s="87">
        <v>13</v>
      </c>
      <c r="K59" s="86"/>
      <c r="L59" s="87">
        <v>3</v>
      </c>
      <c r="M59" s="86"/>
      <c r="N59" s="14">
        <v>9</v>
      </c>
      <c r="P59" s="372">
        <v>4</v>
      </c>
      <c r="Q59" s="414"/>
      <c r="R59" s="92">
        <v>3430</v>
      </c>
      <c r="S59" s="86"/>
      <c r="T59" s="87">
        <v>922</v>
      </c>
      <c r="U59" s="86"/>
      <c r="V59" s="87">
        <v>4971</v>
      </c>
      <c r="W59" s="86"/>
      <c r="X59" s="87">
        <v>2736</v>
      </c>
      <c r="Z59" s="87">
        <v>908</v>
      </c>
      <c r="AA59" s="86"/>
      <c r="AB59" s="87">
        <v>1957</v>
      </c>
      <c r="AD59" s="370">
        <v>2731</v>
      </c>
      <c r="AE59" s="414">
        <v>2731</v>
      </c>
      <c r="AF59" s="92">
        <v>37880</v>
      </c>
      <c r="AG59" s="86"/>
      <c r="AH59" s="87">
        <v>13774</v>
      </c>
      <c r="AI59" s="86"/>
      <c r="AJ59" s="87">
        <v>86458</v>
      </c>
      <c r="AK59" s="86"/>
      <c r="AL59" s="87">
        <v>87632</v>
      </c>
      <c r="AN59" s="87">
        <v>9576</v>
      </c>
      <c r="AO59" s="86"/>
      <c r="AP59" s="87">
        <v>36272</v>
      </c>
      <c r="AR59" s="371">
        <v>190584</v>
      </c>
      <c r="AS59" s="413"/>
      <c r="AT59" s="800"/>
      <c r="AU59" s="399"/>
      <c r="AV59" s="800"/>
      <c r="AW59" s="800"/>
      <c r="AX59" s="800"/>
      <c r="AY59" s="400"/>
      <c r="AZ59" s="399"/>
      <c r="BA59" s="400"/>
      <c r="BB59" s="399"/>
      <c r="BC59" s="400"/>
      <c r="BD59" s="399"/>
      <c r="BE59" s="400"/>
      <c r="BF59" s="399"/>
      <c r="BG59" s="393"/>
      <c r="BH59" s="399"/>
      <c r="BI59" s="400"/>
      <c r="BJ59" s="399"/>
      <c r="BK59" s="393"/>
    </row>
    <row r="60" spans="2:63" s="14" customFormat="1" ht="24.9" customHeight="1" x14ac:dyDescent="0.25">
      <c r="B60" s="9"/>
      <c r="C60" s="405" t="s">
        <v>117</v>
      </c>
      <c r="D60" s="92">
        <v>0</v>
      </c>
      <c r="E60" s="86"/>
      <c r="F60" s="87">
        <v>0</v>
      </c>
      <c r="G60" s="86"/>
      <c r="H60" s="87">
        <v>0</v>
      </c>
      <c r="I60" s="87"/>
      <c r="J60" s="87">
        <v>1</v>
      </c>
      <c r="K60" s="86"/>
      <c r="L60" s="87">
        <v>0</v>
      </c>
      <c r="M60" s="86"/>
      <c r="N60" s="87">
        <v>0</v>
      </c>
      <c r="P60" s="372">
        <v>0</v>
      </c>
      <c r="Q60" s="414"/>
      <c r="R60" s="92">
        <v>0</v>
      </c>
      <c r="S60" s="86"/>
      <c r="T60" s="87">
        <v>0</v>
      </c>
      <c r="U60" s="86"/>
      <c r="V60" s="87">
        <v>0</v>
      </c>
      <c r="W60" s="86"/>
      <c r="X60" s="87">
        <v>8</v>
      </c>
      <c r="Z60" s="87">
        <v>0</v>
      </c>
      <c r="AA60" s="86"/>
      <c r="AB60" s="87">
        <v>0</v>
      </c>
      <c r="AD60" s="372">
        <v>0</v>
      </c>
      <c r="AE60" s="417">
        <v>0</v>
      </c>
      <c r="AF60" s="92">
        <v>0</v>
      </c>
      <c r="AG60" s="86"/>
      <c r="AH60" s="87">
        <v>0</v>
      </c>
      <c r="AI60" s="86"/>
      <c r="AJ60" s="87">
        <v>0</v>
      </c>
      <c r="AK60" s="86"/>
      <c r="AL60" s="87">
        <v>64</v>
      </c>
      <c r="AN60" s="87">
        <v>0</v>
      </c>
      <c r="AO60" s="86"/>
      <c r="AP60" s="87">
        <v>0</v>
      </c>
      <c r="AR60" s="371">
        <v>0</v>
      </c>
      <c r="AS60" s="413"/>
      <c r="AT60" s="800"/>
      <c r="AU60" s="399"/>
      <c r="AV60" s="800"/>
      <c r="AW60" s="800"/>
      <c r="AX60" s="800"/>
      <c r="AY60" s="400"/>
      <c r="AZ60" s="399"/>
      <c r="BA60" s="400"/>
      <c r="BB60" s="399"/>
      <c r="BC60" s="400"/>
      <c r="BD60" s="399"/>
      <c r="BE60" s="400"/>
      <c r="BF60" s="399"/>
      <c r="BG60" s="393"/>
      <c r="BH60" s="399"/>
      <c r="BI60" s="400"/>
      <c r="BJ60" s="399"/>
      <c r="BK60" s="393"/>
    </row>
    <row r="61" spans="2:63" s="14" customFormat="1" ht="24.9" customHeight="1" x14ac:dyDescent="0.25">
      <c r="B61" s="9"/>
      <c r="C61" s="373" t="s">
        <v>98</v>
      </c>
      <c r="D61" s="92">
        <v>3</v>
      </c>
      <c r="E61" s="86"/>
      <c r="F61" s="87">
        <v>2</v>
      </c>
      <c r="G61" s="86"/>
      <c r="H61" s="87">
        <v>7</v>
      </c>
      <c r="I61" s="87"/>
      <c r="J61" s="87">
        <v>2</v>
      </c>
      <c r="K61" s="86"/>
      <c r="L61" s="87">
        <v>1</v>
      </c>
      <c r="M61" s="86"/>
      <c r="N61" s="87">
        <v>0</v>
      </c>
      <c r="P61" s="370">
        <v>0</v>
      </c>
      <c r="Q61" s="414"/>
      <c r="R61" s="92">
        <v>1984</v>
      </c>
      <c r="S61" s="86"/>
      <c r="T61" s="87">
        <v>33</v>
      </c>
      <c r="U61" s="86"/>
      <c r="V61" s="87">
        <v>3387</v>
      </c>
      <c r="W61" s="86"/>
      <c r="X61" s="87">
        <v>100</v>
      </c>
      <c r="Z61" s="87">
        <v>57</v>
      </c>
      <c r="AA61" s="86"/>
      <c r="AB61" s="87">
        <v>0</v>
      </c>
      <c r="AD61" s="370">
        <v>0</v>
      </c>
      <c r="AE61" s="414">
        <v>0</v>
      </c>
      <c r="AF61" s="92">
        <v>15872</v>
      </c>
      <c r="AG61" s="86"/>
      <c r="AH61" s="87">
        <v>640</v>
      </c>
      <c r="AI61" s="86"/>
      <c r="AJ61" s="87">
        <v>185184</v>
      </c>
      <c r="AK61" s="86"/>
      <c r="AL61" s="87">
        <v>800</v>
      </c>
      <c r="AN61" s="87">
        <v>1368</v>
      </c>
      <c r="AO61" s="86"/>
      <c r="AP61" s="87">
        <v>0</v>
      </c>
      <c r="AR61" s="371">
        <v>0</v>
      </c>
      <c r="AS61" s="413"/>
      <c r="AT61" s="799"/>
      <c r="AU61" s="399"/>
      <c r="AV61" s="800"/>
      <c r="AW61" s="800"/>
      <c r="AX61" s="800"/>
      <c r="AY61" s="400"/>
      <c r="AZ61" s="399"/>
      <c r="BA61" s="400"/>
      <c r="BB61" s="399"/>
      <c r="BC61" s="400"/>
      <c r="BD61" s="399"/>
      <c r="BE61" s="400"/>
      <c r="BF61" s="399"/>
      <c r="BG61" s="393"/>
      <c r="BH61" s="399"/>
      <c r="BI61" s="400"/>
      <c r="BJ61" s="399"/>
      <c r="BK61" s="393"/>
    </row>
    <row r="62" spans="2:63" s="14" customFormat="1" ht="24.9" customHeight="1" x14ac:dyDescent="0.25">
      <c r="B62" s="9"/>
      <c r="C62" s="373" t="s">
        <v>118</v>
      </c>
      <c r="D62" s="92">
        <v>13</v>
      </c>
      <c r="E62" s="86"/>
      <c r="F62" s="87">
        <v>6</v>
      </c>
      <c r="G62" s="86"/>
      <c r="H62" s="87">
        <v>6</v>
      </c>
      <c r="I62" s="87"/>
      <c r="J62" s="87">
        <v>4</v>
      </c>
      <c r="K62" s="86"/>
      <c r="L62" s="87">
        <v>1</v>
      </c>
      <c r="M62" s="86"/>
      <c r="N62" s="14">
        <v>4</v>
      </c>
      <c r="P62" s="370">
        <v>5</v>
      </c>
      <c r="Q62" s="414"/>
      <c r="R62" s="92">
        <v>1811</v>
      </c>
      <c r="S62" s="86"/>
      <c r="T62" s="87">
        <v>889</v>
      </c>
      <c r="U62" s="86"/>
      <c r="V62" s="87">
        <v>956</v>
      </c>
      <c r="W62" s="86"/>
      <c r="X62" s="87">
        <v>386</v>
      </c>
      <c r="Z62" s="87">
        <v>341</v>
      </c>
      <c r="AA62" s="86"/>
      <c r="AB62" s="87">
        <v>892</v>
      </c>
      <c r="AD62" s="370">
        <v>1083</v>
      </c>
      <c r="AE62" s="414">
        <v>1083</v>
      </c>
      <c r="AF62" s="92">
        <v>14488</v>
      </c>
      <c r="AG62" s="86"/>
      <c r="AH62" s="87">
        <v>16480</v>
      </c>
      <c r="AI62" s="86"/>
      <c r="AJ62" s="87">
        <v>7304</v>
      </c>
      <c r="AK62" s="86"/>
      <c r="AL62" s="87">
        <v>4032</v>
      </c>
      <c r="AN62" s="87">
        <v>8192</v>
      </c>
      <c r="AO62" s="86"/>
      <c r="AP62" s="87">
        <v>13088</v>
      </c>
      <c r="AR62" s="371">
        <v>20512</v>
      </c>
      <c r="AS62" s="413"/>
      <c r="AT62" s="799"/>
      <c r="AU62" s="399"/>
      <c r="AV62" s="800"/>
      <c r="AW62" s="800"/>
      <c r="AX62" s="800"/>
      <c r="AY62" s="400"/>
      <c r="AZ62" s="399"/>
      <c r="BA62" s="400"/>
      <c r="BB62" s="399"/>
      <c r="BC62" s="400"/>
      <c r="BD62" s="399"/>
      <c r="BE62" s="400"/>
      <c r="BF62" s="399"/>
      <c r="BG62" s="393"/>
      <c r="BH62" s="399"/>
      <c r="BI62" s="400"/>
      <c r="BJ62" s="399"/>
      <c r="BK62" s="393"/>
    </row>
    <row r="63" spans="2:63" s="14" customFormat="1" ht="24.9" customHeight="1" x14ac:dyDescent="0.25">
      <c r="B63" s="9"/>
      <c r="C63" s="405" t="s">
        <v>19</v>
      </c>
      <c r="D63" s="92">
        <v>1</v>
      </c>
      <c r="E63" s="86"/>
      <c r="F63" s="87">
        <v>3</v>
      </c>
      <c r="G63" s="86"/>
      <c r="H63" s="87">
        <v>1</v>
      </c>
      <c r="I63" s="87"/>
      <c r="J63" s="87">
        <v>2</v>
      </c>
      <c r="K63" s="86"/>
      <c r="L63" s="87">
        <v>2</v>
      </c>
      <c r="M63" s="86"/>
      <c r="N63" s="14">
        <v>3</v>
      </c>
      <c r="P63" s="372">
        <v>0</v>
      </c>
      <c r="Q63" s="414"/>
      <c r="R63" s="92">
        <v>42</v>
      </c>
      <c r="S63" s="86"/>
      <c r="T63" s="87">
        <v>224</v>
      </c>
      <c r="U63" s="86"/>
      <c r="V63" s="87">
        <v>148</v>
      </c>
      <c r="W63" s="86"/>
      <c r="X63" s="87">
        <v>53</v>
      </c>
      <c r="Z63" s="87">
        <v>143</v>
      </c>
      <c r="AA63" s="86"/>
      <c r="AB63" s="87">
        <v>520</v>
      </c>
      <c r="AD63" s="370">
        <v>0</v>
      </c>
      <c r="AE63" s="414">
        <v>0</v>
      </c>
      <c r="AF63" s="92">
        <v>336</v>
      </c>
      <c r="AG63" s="86"/>
      <c r="AH63" s="87">
        <v>1792</v>
      </c>
      <c r="AI63" s="86"/>
      <c r="AJ63" s="87">
        <v>1184</v>
      </c>
      <c r="AK63" s="86"/>
      <c r="AL63" s="87">
        <v>424</v>
      </c>
      <c r="AN63" s="87">
        <v>1144</v>
      </c>
      <c r="AO63" s="86"/>
      <c r="AP63" s="87">
        <v>4160</v>
      </c>
      <c r="AR63" s="371">
        <v>0</v>
      </c>
      <c r="AS63" s="413"/>
      <c r="AT63" s="800"/>
      <c r="AU63" s="399"/>
      <c r="AV63" s="800"/>
      <c r="AW63" s="800"/>
      <c r="AX63" s="800"/>
      <c r="AY63" s="400"/>
      <c r="AZ63" s="399"/>
      <c r="BA63" s="400"/>
      <c r="BB63" s="399"/>
      <c r="BC63" s="400"/>
      <c r="BD63" s="399"/>
      <c r="BE63" s="400"/>
      <c r="BF63" s="399"/>
      <c r="BG63" s="393"/>
      <c r="BH63" s="399"/>
      <c r="BI63" s="400"/>
      <c r="BJ63" s="399"/>
      <c r="BK63" s="393"/>
    </row>
    <row r="64" spans="2:63" s="14" customFormat="1" ht="24.9" customHeight="1" x14ac:dyDescent="0.25">
      <c r="B64" s="9"/>
      <c r="C64" s="405" t="s">
        <v>46</v>
      </c>
      <c r="D64" s="92">
        <v>6</v>
      </c>
      <c r="E64" s="86"/>
      <c r="F64" s="87">
        <v>9</v>
      </c>
      <c r="G64" s="86"/>
      <c r="H64" s="87">
        <v>1</v>
      </c>
      <c r="I64" s="87"/>
      <c r="J64" s="87">
        <v>0</v>
      </c>
      <c r="K64" s="86"/>
      <c r="L64" s="87">
        <v>1</v>
      </c>
      <c r="M64" s="86"/>
      <c r="N64" s="14">
        <v>7</v>
      </c>
      <c r="P64" s="409">
        <v>1</v>
      </c>
      <c r="Q64" s="414"/>
      <c r="R64" s="92">
        <v>1197</v>
      </c>
      <c r="S64" s="86"/>
      <c r="T64" s="87">
        <v>5480</v>
      </c>
      <c r="U64" s="86"/>
      <c r="V64" s="87">
        <v>18</v>
      </c>
      <c r="W64" s="86"/>
      <c r="X64" s="87">
        <v>0</v>
      </c>
      <c r="Z64" s="87">
        <v>100</v>
      </c>
      <c r="AA64" s="86"/>
      <c r="AB64" s="87">
        <v>385</v>
      </c>
      <c r="AD64" s="370">
        <v>22</v>
      </c>
      <c r="AE64" s="414">
        <v>22</v>
      </c>
      <c r="AF64" s="92">
        <v>10128</v>
      </c>
      <c r="AG64" s="86"/>
      <c r="AH64" s="87">
        <v>231988</v>
      </c>
      <c r="AI64" s="86"/>
      <c r="AJ64" s="87">
        <v>144</v>
      </c>
      <c r="AK64" s="86"/>
      <c r="AL64" s="87">
        <v>0</v>
      </c>
      <c r="AN64" s="87">
        <v>400</v>
      </c>
      <c r="AO64" s="86"/>
      <c r="AP64" s="87">
        <v>10216</v>
      </c>
      <c r="AR64" s="371">
        <v>176</v>
      </c>
      <c r="AS64" s="413"/>
      <c r="AT64" s="800"/>
      <c r="AU64" s="399"/>
      <c r="AV64" s="800"/>
      <c r="AW64" s="800"/>
      <c r="AX64" s="800"/>
      <c r="AY64" s="400"/>
      <c r="AZ64" s="399"/>
      <c r="BA64" s="400"/>
      <c r="BB64" s="399"/>
      <c r="BC64" s="400"/>
      <c r="BD64" s="399"/>
      <c r="BE64" s="400"/>
      <c r="BF64" s="399"/>
      <c r="BG64" s="393"/>
      <c r="BH64" s="399"/>
      <c r="BI64" s="400"/>
      <c r="BJ64" s="399"/>
      <c r="BK64" s="393"/>
    </row>
    <row r="65" spans="2:63" s="14" customFormat="1" ht="24.9" customHeight="1" x14ac:dyDescent="0.25">
      <c r="B65" s="9"/>
      <c r="C65" s="405" t="s">
        <v>158</v>
      </c>
      <c r="D65" s="92">
        <v>1</v>
      </c>
      <c r="E65" s="86"/>
      <c r="F65" s="87">
        <v>1</v>
      </c>
      <c r="G65" s="86"/>
      <c r="H65" s="87">
        <v>0</v>
      </c>
      <c r="I65" s="87"/>
      <c r="J65" s="87">
        <v>0</v>
      </c>
      <c r="K65" s="86"/>
      <c r="L65" s="87">
        <v>0</v>
      </c>
      <c r="M65" s="86"/>
      <c r="N65" s="87">
        <v>0</v>
      </c>
      <c r="P65" s="409">
        <v>1</v>
      </c>
      <c r="Q65" s="414"/>
      <c r="R65" s="92">
        <v>112</v>
      </c>
      <c r="S65" s="86"/>
      <c r="T65" s="87">
        <v>46</v>
      </c>
      <c r="U65" s="86"/>
      <c r="V65" s="87">
        <v>0</v>
      </c>
      <c r="W65" s="86"/>
      <c r="X65" s="87">
        <v>0</v>
      </c>
      <c r="Z65" s="87">
        <v>0</v>
      </c>
      <c r="AA65" s="86"/>
      <c r="AB65" s="87">
        <v>0</v>
      </c>
      <c r="AD65" s="370">
        <v>223</v>
      </c>
      <c r="AE65" s="414">
        <v>223</v>
      </c>
      <c r="AF65" s="92">
        <v>896</v>
      </c>
      <c r="AG65" s="86"/>
      <c r="AH65" s="87">
        <v>368</v>
      </c>
      <c r="AI65" s="86"/>
      <c r="AJ65" s="87">
        <v>0</v>
      </c>
      <c r="AK65" s="86"/>
      <c r="AL65" s="87">
        <v>0</v>
      </c>
      <c r="AN65" s="87">
        <v>0</v>
      </c>
      <c r="AO65" s="86"/>
      <c r="AP65" s="87">
        <v>0</v>
      </c>
      <c r="AR65" s="371">
        <v>5352</v>
      </c>
      <c r="AS65" s="413"/>
      <c r="AT65" s="800"/>
      <c r="AU65" s="399"/>
      <c r="AV65" s="800"/>
      <c r="AW65" s="800"/>
      <c r="AX65" s="800"/>
      <c r="AY65" s="400"/>
      <c r="AZ65" s="399"/>
      <c r="BA65" s="400"/>
      <c r="BB65" s="399"/>
      <c r="BC65" s="400"/>
      <c r="BD65" s="399"/>
      <c r="BE65" s="400"/>
      <c r="BF65" s="399"/>
      <c r="BG65" s="393"/>
      <c r="BH65" s="399"/>
      <c r="BI65" s="400"/>
      <c r="BJ65" s="399"/>
      <c r="BK65" s="393"/>
    </row>
    <row r="66" spans="2:63" s="14" customFormat="1" ht="24.9" customHeight="1" thickBot="1" x14ac:dyDescent="0.3">
      <c r="B66" s="9"/>
      <c r="C66" s="405" t="s">
        <v>99</v>
      </c>
      <c r="D66" s="92">
        <v>0</v>
      </c>
      <c r="E66" s="86"/>
      <c r="F66" s="87">
        <v>0</v>
      </c>
      <c r="G66" s="86"/>
      <c r="H66" s="87">
        <v>0</v>
      </c>
      <c r="I66" s="87"/>
      <c r="J66" s="87">
        <v>0</v>
      </c>
      <c r="K66" s="86"/>
      <c r="L66" s="87">
        <v>1</v>
      </c>
      <c r="M66" s="86"/>
      <c r="N66" s="87">
        <v>0</v>
      </c>
      <c r="P66" s="409">
        <v>0</v>
      </c>
      <c r="Q66" s="414"/>
      <c r="R66" s="92">
        <v>0</v>
      </c>
      <c r="S66" s="86"/>
      <c r="T66" s="87">
        <v>0</v>
      </c>
      <c r="U66" s="86"/>
      <c r="V66" s="87">
        <v>0</v>
      </c>
      <c r="W66" s="86"/>
      <c r="X66" s="87">
        <v>0</v>
      </c>
      <c r="Z66" s="87">
        <v>1426</v>
      </c>
      <c r="AA66" s="86"/>
      <c r="AB66" s="87">
        <v>0</v>
      </c>
      <c r="AD66" s="372">
        <v>0</v>
      </c>
      <c r="AE66" s="417">
        <v>0</v>
      </c>
      <c r="AF66" s="92">
        <v>0</v>
      </c>
      <c r="AG66" s="86"/>
      <c r="AH66" s="87">
        <v>0</v>
      </c>
      <c r="AI66" s="86"/>
      <c r="AJ66" s="87">
        <v>0</v>
      </c>
      <c r="AK66" s="86"/>
      <c r="AL66" s="87">
        <v>0</v>
      </c>
      <c r="AN66" s="87">
        <v>11408</v>
      </c>
      <c r="AO66" s="86"/>
      <c r="AP66" s="87">
        <v>0</v>
      </c>
      <c r="AR66" s="371">
        <v>0</v>
      </c>
      <c r="AS66" s="413"/>
      <c r="AT66" s="800"/>
      <c r="AU66" s="399"/>
      <c r="AV66" s="800"/>
      <c r="AW66" s="800"/>
      <c r="AX66" s="800"/>
      <c r="AY66" s="400"/>
      <c r="AZ66" s="399"/>
      <c r="BA66" s="400"/>
      <c r="BB66" s="399"/>
      <c r="BC66" s="400"/>
      <c r="BD66" s="399"/>
      <c r="BE66" s="400"/>
      <c r="BF66" s="399"/>
      <c r="BG66" s="393"/>
      <c r="BH66" s="399"/>
      <c r="BI66" s="400"/>
      <c r="BJ66" s="399"/>
      <c r="BK66" s="393"/>
    </row>
    <row r="67" spans="2:63" s="14" customFormat="1" ht="24.9" customHeight="1" thickBot="1" x14ac:dyDescent="0.3">
      <c r="B67" s="241"/>
      <c r="C67" s="634" t="s">
        <v>6</v>
      </c>
      <c r="D67" s="415">
        <f>SUM(D51:D66)</f>
        <v>107</v>
      </c>
      <c r="E67" s="245"/>
      <c r="F67" s="246">
        <f>SUM(F51:F66)</f>
        <v>65</v>
      </c>
      <c r="G67" s="245"/>
      <c r="H67" s="246">
        <f>SUM(H51:H66)</f>
        <v>67</v>
      </c>
      <c r="I67" s="246"/>
      <c r="J67" s="246">
        <f>SUM(J51:J66)</f>
        <v>73</v>
      </c>
      <c r="K67" s="245"/>
      <c r="L67" s="246">
        <f>SUM(L51:L66)</f>
        <v>63</v>
      </c>
      <c r="M67" s="245"/>
      <c r="N67" s="244">
        <f>SUM(N51:N66)</f>
        <v>99</v>
      </c>
      <c r="O67" s="245"/>
      <c r="P67" s="657">
        <f>SUM(P51:P66)</f>
        <v>83</v>
      </c>
      <c r="Q67" s="421"/>
      <c r="R67" s="391">
        <f>SUM(R51:R66)</f>
        <v>29273</v>
      </c>
      <c r="S67" s="245"/>
      <c r="T67" s="246">
        <f>SUM(T51:T66)</f>
        <v>19022</v>
      </c>
      <c r="U67" s="245"/>
      <c r="V67" s="246">
        <f>SUM(V51:V66)</f>
        <v>19565</v>
      </c>
      <c r="W67" s="245"/>
      <c r="X67" s="246">
        <f>SUM(X51:X66)</f>
        <v>48096</v>
      </c>
      <c r="Y67" s="245"/>
      <c r="Z67" s="246">
        <f>SUM(Z51:Z66)</f>
        <v>34011</v>
      </c>
      <c r="AA67" s="245"/>
      <c r="AB67" s="246">
        <f>SUM(AB51:AB66)</f>
        <v>36114</v>
      </c>
      <c r="AC67" s="245"/>
      <c r="AD67" s="657">
        <f>SUM(AD51:AD66)</f>
        <v>30606</v>
      </c>
      <c r="AE67" s="220">
        <f>SUM(AE51:AE66)</f>
        <v>30606</v>
      </c>
      <c r="AF67" s="418">
        <f>SUM(AF51:AF66)</f>
        <v>582328</v>
      </c>
      <c r="AG67" s="245"/>
      <c r="AH67" s="246">
        <f>SUM(AH51:AH66)</f>
        <v>478738</v>
      </c>
      <c r="AI67" s="245"/>
      <c r="AJ67" s="246">
        <f>SUM(AJ51:AJ66)</f>
        <v>446584</v>
      </c>
      <c r="AK67" s="245"/>
      <c r="AL67" s="246">
        <f>SUM(AL51:AL66)</f>
        <v>2216520</v>
      </c>
      <c r="AM67" s="245"/>
      <c r="AN67" s="246">
        <f>SUM(AN51:AN66)</f>
        <v>1520960</v>
      </c>
      <c r="AO67" s="245"/>
      <c r="AP67" s="246">
        <f>SUM(AP51:AP66)</f>
        <v>1452466</v>
      </c>
      <c r="AQ67" s="245"/>
      <c r="AR67" s="420">
        <f>SUM(AR51:AR66)</f>
        <v>1279380</v>
      </c>
      <c r="AS67" s="419"/>
      <c r="AT67" s="412"/>
      <c r="AU67" s="397"/>
      <c r="AV67" s="412"/>
      <c r="AW67" s="412"/>
      <c r="AX67" s="412"/>
      <c r="AY67" s="394"/>
      <c r="AZ67" s="412"/>
      <c r="BA67" s="394"/>
      <c r="BB67" s="411"/>
      <c r="BC67" s="394"/>
      <c r="BD67" s="411"/>
      <c r="BE67" s="394"/>
      <c r="BF67" s="411"/>
      <c r="BG67" s="394"/>
      <c r="BH67" s="411"/>
      <c r="BI67" s="394"/>
      <c r="BJ67" s="411"/>
      <c r="BK67" s="394"/>
    </row>
    <row r="68" spans="2:63" s="393" customFormat="1" ht="24.9" customHeight="1" x14ac:dyDescent="0.25">
      <c r="B68" s="394"/>
      <c r="C68" s="395"/>
      <c r="D68" s="396"/>
      <c r="E68" s="397"/>
      <c r="F68" s="396"/>
      <c r="G68" s="396"/>
      <c r="H68" s="410"/>
      <c r="I68" s="410"/>
      <c r="J68" s="411"/>
      <c r="K68" s="394"/>
      <c r="L68" s="410"/>
      <c r="M68" s="394"/>
      <c r="N68" s="411"/>
      <c r="O68" s="394"/>
      <c r="P68" s="411"/>
      <c r="Q68" s="394"/>
      <c r="R68" s="411"/>
      <c r="S68" s="394"/>
      <c r="T68" s="411"/>
      <c r="U68" s="394"/>
      <c r="V68" s="410"/>
      <c r="W68" s="394"/>
      <c r="X68" s="396"/>
      <c r="Y68" s="397"/>
      <c r="Z68" s="396"/>
      <c r="AA68" s="397"/>
      <c r="AB68" s="412"/>
      <c r="AC68" s="394"/>
      <c r="AD68" s="411"/>
      <c r="AE68" s="394"/>
      <c r="AF68" s="411"/>
      <c r="AG68" s="394"/>
      <c r="AH68" s="411"/>
      <c r="AI68" s="394"/>
      <c r="AJ68" s="411"/>
      <c r="AK68" s="394"/>
      <c r="AL68" s="411"/>
      <c r="AM68" s="394"/>
      <c r="AN68" s="411"/>
      <c r="AO68" s="394"/>
      <c r="AP68" s="411"/>
      <c r="AQ68" s="394"/>
      <c r="AR68" s="396"/>
      <c r="AS68" s="394"/>
      <c r="AT68" s="412"/>
      <c r="AU68" s="397"/>
      <c r="AV68" s="412"/>
      <c r="AW68" s="412"/>
      <c r="AX68" s="412"/>
      <c r="AY68" s="394"/>
      <c r="AZ68" s="412"/>
      <c r="BA68" s="394"/>
      <c r="BB68" s="411"/>
      <c r="BC68" s="394"/>
      <c r="BD68" s="411"/>
      <c r="BE68" s="394"/>
      <c r="BF68" s="411"/>
      <c r="BG68" s="394"/>
      <c r="BH68" s="411"/>
      <c r="BI68" s="394"/>
      <c r="BJ68" s="411"/>
      <c r="BK68" s="394"/>
    </row>
    <row r="69" spans="2:63" s="14" customFormat="1" ht="13.8" thickBot="1" x14ac:dyDescent="0.3">
      <c r="C69" s="407"/>
      <c r="D69" s="324"/>
      <c r="E69" s="107"/>
      <c r="F69" s="324"/>
      <c r="G69" s="324"/>
      <c r="H69" s="369"/>
      <c r="I69" s="369"/>
      <c r="J69" s="115"/>
      <c r="L69" s="369"/>
      <c r="N69" s="115"/>
      <c r="P69" s="115"/>
      <c r="R69" s="115"/>
      <c r="T69" s="115"/>
      <c r="V69" s="369"/>
      <c r="X69" s="324"/>
      <c r="Y69" s="107"/>
      <c r="Z69" s="324"/>
      <c r="AA69" s="107"/>
      <c r="AB69" s="68"/>
      <c r="AD69" s="115"/>
      <c r="AF69" s="115"/>
      <c r="AH69" s="115"/>
      <c r="AJ69" s="115"/>
      <c r="AL69" s="115"/>
      <c r="AN69" s="115"/>
      <c r="AP69" s="115"/>
      <c r="AR69" s="324"/>
      <c r="AT69" s="68"/>
      <c r="AU69" s="107"/>
      <c r="AV69" s="68"/>
      <c r="AW69" s="68"/>
      <c r="AX69" s="68"/>
      <c r="AZ69" s="68"/>
      <c r="BB69" s="115"/>
      <c r="BD69" s="115"/>
      <c r="BF69" s="115"/>
      <c r="BH69" s="115"/>
      <c r="BJ69" s="115"/>
    </row>
    <row r="70" spans="2:63" s="14" customFormat="1" ht="24.9" customHeight="1" thickBot="1" x14ac:dyDescent="0.3">
      <c r="B70" s="980" t="s">
        <v>133</v>
      </c>
      <c r="C70" s="984"/>
      <c r="D70" s="1078" t="s">
        <v>2</v>
      </c>
      <c r="E70" s="1079"/>
      <c r="F70" s="1079"/>
      <c r="G70" s="1079"/>
      <c r="H70" s="1079"/>
      <c r="I70" s="1079"/>
      <c r="J70" s="1079"/>
      <c r="K70" s="1079"/>
      <c r="L70" s="1079"/>
      <c r="M70" s="1079"/>
      <c r="N70" s="1079"/>
      <c r="O70" s="1079"/>
      <c r="P70" s="1079"/>
      <c r="Q70" s="1080"/>
      <c r="R70" s="1081" t="s">
        <v>15</v>
      </c>
      <c r="S70" s="1082"/>
      <c r="T70" s="1082"/>
      <c r="U70" s="1082"/>
      <c r="V70" s="1082"/>
      <c r="W70" s="1082"/>
      <c r="X70" s="1082"/>
      <c r="Y70" s="1082"/>
      <c r="Z70" s="1082"/>
      <c r="AA70" s="1082"/>
      <c r="AB70" s="1082"/>
      <c r="AC70" s="1082"/>
      <c r="AD70" s="1082"/>
      <c r="AE70" s="1083"/>
      <c r="AF70" s="986" t="s">
        <v>12</v>
      </c>
      <c r="AG70" s="987"/>
      <c r="AH70" s="987"/>
      <c r="AI70" s="987"/>
      <c r="AJ70" s="987"/>
      <c r="AK70" s="987"/>
      <c r="AL70" s="987"/>
      <c r="AM70" s="987"/>
      <c r="AN70" s="987"/>
      <c r="AO70" s="987"/>
      <c r="AP70" s="987"/>
      <c r="AQ70" s="987"/>
      <c r="AR70" s="987"/>
      <c r="AS70" s="988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</row>
    <row r="71" spans="2:63" s="14" customFormat="1" ht="24.9" customHeight="1" thickBot="1" x14ac:dyDescent="0.3">
      <c r="B71" s="1057"/>
      <c r="C71" s="1077"/>
      <c r="D71" s="991">
        <v>2011</v>
      </c>
      <c r="E71" s="992"/>
      <c r="F71" s="992">
        <v>2012</v>
      </c>
      <c r="G71" s="992"/>
      <c r="H71" s="992">
        <v>2013</v>
      </c>
      <c r="I71" s="992"/>
      <c r="J71" s="992">
        <v>2014</v>
      </c>
      <c r="K71" s="992"/>
      <c r="L71" s="992">
        <v>2015</v>
      </c>
      <c r="M71" s="992"/>
      <c r="N71" s="992">
        <v>2016</v>
      </c>
      <c r="O71" s="992"/>
      <c r="P71" s="992">
        <v>2017</v>
      </c>
      <c r="Q71" s="992"/>
      <c r="R71" s="415">
        <v>2011</v>
      </c>
      <c r="S71" s="244"/>
      <c r="T71" s="244">
        <v>2012</v>
      </c>
      <c r="U71" s="244"/>
      <c r="V71" s="244">
        <v>2013</v>
      </c>
      <c r="W71" s="244"/>
      <c r="X71" s="244">
        <v>2014</v>
      </c>
      <c r="Y71" s="244"/>
      <c r="Z71" s="244">
        <v>2015</v>
      </c>
      <c r="AA71" s="244"/>
      <c r="AB71" s="244">
        <v>2016</v>
      </c>
      <c r="AC71" s="244"/>
      <c r="AD71" s="244">
        <v>2017</v>
      </c>
      <c r="AE71" s="244"/>
      <c r="AF71" s="802">
        <v>2011</v>
      </c>
      <c r="AG71" s="803"/>
      <c r="AH71" s="803">
        <v>2012</v>
      </c>
      <c r="AI71" s="803"/>
      <c r="AJ71" s="803">
        <v>2013</v>
      </c>
      <c r="AK71" s="803"/>
      <c r="AL71" s="803">
        <v>2014</v>
      </c>
      <c r="AM71" s="803"/>
      <c r="AN71" s="803">
        <v>2015</v>
      </c>
      <c r="AO71" s="803"/>
      <c r="AP71" s="803">
        <v>2016</v>
      </c>
      <c r="AQ71" s="803"/>
      <c r="AR71" s="803">
        <v>2017</v>
      </c>
      <c r="AS71" s="804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</row>
    <row r="72" spans="2:63" s="14" customFormat="1" ht="24.9" customHeight="1" x14ac:dyDescent="0.25">
      <c r="B72" s="9"/>
      <c r="C72" s="86" t="s">
        <v>95</v>
      </c>
      <c r="D72" s="92">
        <v>1</v>
      </c>
      <c r="E72" s="87"/>
      <c r="F72" s="87">
        <v>2</v>
      </c>
      <c r="G72" s="805"/>
      <c r="H72" s="87">
        <v>2</v>
      </c>
      <c r="I72" s="87"/>
      <c r="J72" s="87">
        <v>3</v>
      </c>
      <c r="K72" s="805"/>
      <c r="L72" s="87">
        <v>1</v>
      </c>
      <c r="M72" s="805"/>
      <c r="N72" s="89">
        <v>2</v>
      </c>
      <c r="O72" s="87"/>
      <c r="P72" s="806">
        <v>1</v>
      </c>
      <c r="Q72" s="432"/>
      <c r="R72" s="89">
        <v>160</v>
      </c>
      <c r="S72" s="805"/>
      <c r="T72" s="89">
        <v>116</v>
      </c>
      <c r="U72" s="805"/>
      <c r="V72" s="89">
        <v>225</v>
      </c>
      <c r="W72" s="89">
        <v>225</v>
      </c>
      <c r="X72" s="87">
        <v>556</v>
      </c>
      <c r="Y72" s="805"/>
      <c r="Z72" s="434" t="s">
        <v>65</v>
      </c>
      <c r="AA72" s="805"/>
      <c r="AB72" s="89">
        <v>440</v>
      </c>
      <c r="AC72" s="87"/>
      <c r="AD72" s="806">
        <v>171</v>
      </c>
      <c r="AE72" s="806"/>
      <c r="AF72" s="92">
        <v>1280</v>
      </c>
      <c r="AG72" s="805"/>
      <c r="AH72" s="805">
        <v>5104</v>
      </c>
      <c r="AI72" s="805"/>
      <c r="AJ72" s="89">
        <v>6720</v>
      </c>
      <c r="AK72" s="805"/>
      <c r="AL72" s="87">
        <v>15552</v>
      </c>
      <c r="AM72" s="115"/>
      <c r="AN72" s="807" t="s">
        <v>65</v>
      </c>
      <c r="AO72" s="115"/>
      <c r="AP72" s="89">
        <v>7280</v>
      </c>
      <c r="AQ72" s="87"/>
      <c r="AR72" s="87">
        <v>2736</v>
      </c>
      <c r="AS72" s="373"/>
      <c r="AT72" s="789"/>
      <c r="AU72" s="87"/>
      <c r="AV72" s="86"/>
      <c r="AW72" s="86"/>
      <c r="AX72" s="790"/>
      <c r="AY72" s="86"/>
      <c r="AZ72" s="87"/>
      <c r="BA72" s="86"/>
      <c r="BB72" s="87"/>
      <c r="BC72" s="86"/>
      <c r="BD72" s="87"/>
      <c r="BE72" s="86"/>
      <c r="BF72" s="87"/>
      <c r="BH72" s="87"/>
      <c r="BI72" s="86"/>
      <c r="BJ72" s="87"/>
    </row>
    <row r="73" spans="2:63" s="14" customFormat="1" ht="24.9" customHeight="1" x14ac:dyDescent="0.25">
      <c r="B73" s="9"/>
      <c r="C73" s="125" t="s">
        <v>18</v>
      </c>
      <c r="D73" s="92">
        <v>1</v>
      </c>
      <c r="E73" s="87"/>
      <c r="F73" s="87">
        <v>1</v>
      </c>
      <c r="G73" s="88"/>
      <c r="H73" s="89">
        <v>0</v>
      </c>
      <c r="I73" s="89"/>
      <c r="J73" s="89">
        <v>0</v>
      </c>
      <c r="K73" s="88"/>
      <c r="L73" s="89">
        <v>2</v>
      </c>
      <c r="M73" s="88"/>
      <c r="N73" s="89">
        <v>0</v>
      </c>
      <c r="O73" s="806"/>
      <c r="P73" s="806">
        <v>0</v>
      </c>
      <c r="Q73" s="432"/>
      <c r="R73" s="89">
        <v>30</v>
      </c>
      <c r="S73" s="805"/>
      <c r="T73" s="89">
        <v>113</v>
      </c>
      <c r="U73" s="805"/>
      <c r="V73" s="89">
        <v>0</v>
      </c>
      <c r="W73" s="89">
        <v>0</v>
      </c>
      <c r="X73" s="808" t="s">
        <v>8</v>
      </c>
      <c r="Y73" s="805"/>
      <c r="Z73" s="87">
        <v>96</v>
      </c>
      <c r="AA73" s="805"/>
      <c r="AB73" s="89" t="s">
        <v>8</v>
      </c>
      <c r="AC73" s="806"/>
      <c r="AD73" s="806">
        <v>0</v>
      </c>
      <c r="AE73" s="806"/>
      <c r="AF73" s="92">
        <v>240</v>
      </c>
      <c r="AG73" s="805"/>
      <c r="AH73" s="87">
        <v>904</v>
      </c>
      <c r="AI73" s="805"/>
      <c r="AJ73" s="89">
        <v>0</v>
      </c>
      <c r="AK73" s="805"/>
      <c r="AL73" s="89">
        <v>0</v>
      </c>
      <c r="AM73" s="115"/>
      <c r="AN73" s="89">
        <v>768</v>
      </c>
      <c r="AO73" s="115"/>
      <c r="AP73" s="89" t="s">
        <v>8</v>
      </c>
      <c r="AQ73" s="806"/>
      <c r="AR73" s="87">
        <v>0</v>
      </c>
      <c r="AS73" s="373"/>
      <c r="AT73" s="790"/>
      <c r="AU73" s="87"/>
      <c r="AV73" s="790"/>
      <c r="AW73" s="790"/>
      <c r="AX73" s="790"/>
      <c r="AY73" s="86"/>
      <c r="AZ73" s="87"/>
      <c r="BA73" s="86"/>
      <c r="BB73" s="87"/>
      <c r="BC73" s="86"/>
      <c r="BD73" s="87"/>
      <c r="BE73" s="86"/>
      <c r="BF73" s="87"/>
      <c r="BH73" s="87"/>
      <c r="BI73" s="86"/>
      <c r="BJ73" s="87"/>
    </row>
    <row r="74" spans="2:63" s="14" customFormat="1" ht="24.9" customHeight="1" x14ac:dyDescent="0.25">
      <c r="B74" s="9"/>
      <c r="C74" s="125" t="s">
        <v>115</v>
      </c>
      <c r="D74" s="92">
        <v>30</v>
      </c>
      <c r="E74" s="87"/>
      <c r="F74" s="87">
        <v>30</v>
      </c>
      <c r="G74" s="805"/>
      <c r="H74" s="87">
        <v>33</v>
      </c>
      <c r="I74" s="87"/>
      <c r="J74" s="87">
        <v>32</v>
      </c>
      <c r="K74" s="805"/>
      <c r="L74" s="87">
        <v>11</v>
      </c>
      <c r="M74" s="805"/>
      <c r="N74" s="89">
        <v>14</v>
      </c>
      <c r="O74" s="806"/>
      <c r="P74" s="806">
        <v>14</v>
      </c>
      <c r="Q74" s="432"/>
      <c r="R74" s="89">
        <v>14416</v>
      </c>
      <c r="S74" s="805"/>
      <c r="T74" s="89">
        <v>9049</v>
      </c>
      <c r="U74" s="805"/>
      <c r="V74" s="89">
        <v>12144</v>
      </c>
      <c r="W74" s="89">
        <v>12144</v>
      </c>
      <c r="X74" s="87">
        <v>14748</v>
      </c>
      <c r="Y74" s="805"/>
      <c r="Z74" s="87">
        <v>11173</v>
      </c>
      <c r="AA74" s="805"/>
      <c r="AB74" s="89">
        <v>5565</v>
      </c>
      <c r="AC74" s="806"/>
      <c r="AD74" s="89">
        <v>8643</v>
      </c>
      <c r="AE74" s="806"/>
      <c r="AF74" s="92">
        <v>1308808</v>
      </c>
      <c r="AG74" s="805"/>
      <c r="AH74" s="87">
        <v>1034080</v>
      </c>
      <c r="AI74" s="89"/>
      <c r="AJ74" s="89">
        <v>1057074</v>
      </c>
      <c r="AK74" s="805"/>
      <c r="AL74" s="89">
        <v>1170064</v>
      </c>
      <c r="AM74" s="115"/>
      <c r="AN74" s="89">
        <v>1176912</v>
      </c>
      <c r="AO74" s="115"/>
      <c r="AP74" s="89">
        <v>544312</v>
      </c>
      <c r="AQ74" s="806"/>
      <c r="AR74" s="87">
        <v>991464</v>
      </c>
      <c r="AS74" s="373"/>
      <c r="AT74" s="789"/>
      <c r="AU74" s="87"/>
      <c r="AV74" s="790"/>
      <c r="AW74" s="790"/>
      <c r="AX74" s="790"/>
      <c r="AY74" s="86"/>
      <c r="AZ74" s="87"/>
      <c r="BA74" s="86"/>
      <c r="BB74" s="87"/>
      <c r="BC74" s="86"/>
      <c r="BD74" s="87"/>
      <c r="BE74" s="86"/>
      <c r="BF74" s="87"/>
      <c r="BH74" s="87"/>
      <c r="BI74" s="86"/>
      <c r="BJ74" s="87"/>
    </row>
    <row r="75" spans="2:63" s="14" customFormat="1" ht="24.9" customHeight="1" x14ac:dyDescent="0.25">
      <c r="B75" s="9"/>
      <c r="C75" s="125" t="s">
        <v>141</v>
      </c>
      <c r="D75" s="92">
        <v>24</v>
      </c>
      <c r="E75" s="87"/>
      <c r="F75" s="87">
        <v>13</v>
      </c>
      <c r="G75" s="805"/>
      <c r="H75" s="87">
        <v>28</v>
      </c>
      <c r="I75" s="87"/>
      <c r="J75" s="87">
        <v>32</v>
      </c>
      <c r="K75" s="805"/>
      <c r="L75" s="87">
        <v>11</v>
      </c>
      <c r="M75" s="805"/>
      <c r="N75" s="89">
        <v>12</v>
      </c>
      <c r="O75" s="806"/>
      <c r="P75" s="806">
        <v>8</v>
      </c>
      <c r="Q75" s="432"/>
      <c r="R75" s="89">
        <v>5858</v>
      </c>
      <c r="S75" s="805"/>
      <c r="T75" s="89">
        <v>5286</v>
      </c>
      <c r="U75" s="805"/>
      <c r="V75" s="89">
        <v>6388</v>
      </c>
      <c r="W75" s="89">
        <v>6388</v>
      </c>
      <c r="X75" s="87">
        <v>7766</v>
      </c>
      <c r="Y75" s="805"/>
      <c r="Z75" s="87">
        <v>5425</v>
      </c>
      <c r="AA75" s="805"/>
      <c r="AB75" s="89">
        <v>5321</v>
      </c>
      <c r="AC75" s="806"/>
      <c r="AD75" s="806">
        <v>1794</v>
      </c>
      <c r="AE75" s="806"/>
      <c r="AF75" s="92">
        <v>328816</v>
      </c>
      <c r="AG75" s="805"/>
      <c r="AH75" s="87">
        <v>212656</v>
      </c>
      <c r="AI75" s="89"/>
      <c r="AJ75" s="89">
        <v>269400</v>
      </c>
      <c r="AK75" s="805"/>
      <c r="AL75" s="89">
        <v>367688</v>
      </c>
      <c r="AM75" s="115"/>
      <c r="AN75" s="89">
        <v>159192</v>
      </c>
      <c r="AO75" s="115"/>
      <c r="AP75" s="89">
        <v>1045240</v>
      </c>
      <c r="AQ75" s="806"/>
      <c r="AR75" s="87">
        <v>89880</v>
      </c>
      <c r="AS75" s="373"/>
      <c r="AT75" s="789"/>
      <c r="AU75" s="87"/>
      <c r="AV75" s="790"/>
      <c r="AW75" s="790"/>
      <c r="AX75" s="790"/>
      <c r="AY75" s="86"/>
      <c r="AZ75" s="87"/>
      <c r="BA75" s="86"/>
      <c r="BB75" s="87"/>
      <c r="BC75" s="86"/>
      <c r="BD75" s="87"/>
      <c r="BE75" s="86"/>
      <c r="BF75" s="87"/>
      <c r="BH75" s="87"/>
      <c r="BI75" s="86"/>
      <c r="BJ75" s="87"/>
    </row>
    <row r="76" spans="2:63" s="14" customFormat="1" ht="24.9" customHeight="1" x14ac:dyDescent="0.25">
      <c r="B76" s="9"/>
      <c r="C76" s="125" t="s">
        <v>96</v>
      </c>
      <c r="D76" s="92">
        <v>2</v>
      </c>
      <c r="E76" s="87"/>
      <c r="F76" s="87">
        <v>2</v>
      </c>
      <c r="G76" s="805"/>
      <c r="H76" s="87">
        <v>2</v>
      </c>
      <c r="I76" s="87"/>
      <c r="J76" s="87">
        <v>1</v>
      </c>
      <c r="K76" s="805"/>
      <c r="L76" s="87">
        <v>3</v>
      </c>
      <c r="M76" s="805"/>
      <c r="N76" s="89">
        <v>0</v>
      </c>
      <c r="O76" s="806"/>
      <c r="P76" s="806">
        <v>0</v>
      </c>
      <c r="Q76" s="432"/>
      <c r="R76" s="89">
        <v>1660</v>
      </c>
      <c r="S76" s="805"/>
      <c r="T76" s="89">
        <v>279</v>
      </c>
      <c r="U76" s="805"/>
      <c r="V76" s="89">
        <v>190</v>
      </c>
      <c r="W76" s="89">
        <v>190</v>
      </c>
      <c r="X76" s="87">
        <v>377</v>
      </c>
      <c r="Y76" s="805"/>
      <c r="Z76" s="87">
        <v>165</v>
      </c>
      <c r="AA76" s="805"/>
      <c r="AB76" s="89">
        <v>0</v>
      </c>
      <c r="AC76" s="806"/>
      <c r="AD76" s="806">
        <v>0</v>
      </c>
      <c r="AE76" s="806"/>
      <c r="AF76" s="92">
        <v>39160</v>
      </c>
      <c r="AG76" s="805"/>
      <c r="AH76" s="87">
        <v>2896</v>
      </c>
      <c r="AI76" s="89"/>
      <c r="AJ76" s="89">
        <v>1520</v>
      </c>
      <c r="AK76" s="805"/>
      <c r="AL76" s="89">
        <v>6032</v>
      </c>
      <c r="AM76" s="115"/>
      <c r="AN76" s="89">
        <v>1320</v>
      </c>
      <c r="AO76" s="115"/>
      <c r="AP76" s="89" t="s">
        <v>8</v>
      </c>
      <c r="AQ76" s="806"/>
      <c r="AR76" s="87">
        <v>0</v>
      </c>
      <c r="AS76" s="373"/>
      <c r="AT76" s="792"/>
      <c r="AU76" s="87"/>
      <c r="AV76" s="790"/>
      <c r="AW76" s="790"/>
      <c r="AX76" s="790"/>
      <c r="AY76" s="86"/>
      <c r="AZ76" s="87"/>
      <c r="BA76" s="86"/>
      <c r="BB76" s="87"/>
      <c r="BC76" s="86"/>
      <c r="BD76" s="87"/>
      <c r="BE76" s="86"/>
      <c r="BF76" s="87"/>
      <c r="BH76" s="87"/>
      <c r="BI76" s="86"/>
      <c r="BJ76" s="87"/>
    </row>
    <row r="77" spans="2:63" s="14" customFormat="1" ht="24.9" customHeight="1" x14ac:dyDescent="0.25">
      <c r="B77" s="9"/>
      <c r="C77" s="125" t="s">
        <v>116</v>
      </c>
      <c r="D77" s="92">
        <v>10</v>
      </c>
      <c r="E77" s="87"/>
      <c r="F77" s="87">
        <v>5</v>
      </c>
      <c r="G77" s="805"/>
      <c r="H77" s="87">
        <v>2</v>
      </c>
      <c r="I77" s="87"/>
      <c r="J77" s="87">
        <v>2</v>
      </c>
      <c r="K77" s="805"/>
      <c r="L77" s="87">
        <v>0</v>
      </c>
      <c r="M77" s="805"/>
      <c r="N77" s="89">
        <v>0</v>
      </c>
      <c r="O77" s="806"/>
      <c r="P77" s="806">
        <v>0</v>
      </c>
      <c r="Q77" s="432"/>
      <c r="R77" s="89">
        <v>2629</v>
      </c>
      <c r="S77" s="805"/>
      <c r="T77" s="89">
        <v>250</v>
      </c>
      <c r="U77" s="805"/>
      <c r="V77" s="89">
        <v>482</v>
      </c>
      <c r="W77" s="89">
        <v>482</v>
      </c>
      <c r="X77" s="87">
        <v>1108</v>
      </c>
      <c r="Y77" s="805"/>
      <c r="Z77" s="87">
        <v>0</v>
      </c>
      <c r="AA77" s="805"/>
      <c r="AB77" s="89">
        <v>0</v>
      </c>
      <c r="AC77" s="806"/>
      <c r="AD77" s="806">
        <v>0</v>
      </c>
      <c r="AE77" s="806"/>
      <c r="AF77" s="92">
        <v>33496</v>
      </c>
      <c r="AG77" s="805"/>
      <c r="AH77" s="87">
        <v>3520</v>
      </c>
      <c r="AI77" s="89"/>
      <c r="AJ77" s="89">
        <v>10576</v>
      </c>
      <c r="AK77" s="805"/>
      <c r="AL77" s="89">
        <v>21952</v>
      </c>
      <c r="AM77" s="115"/>
      <c r="AN77" s="89">
        <v>0</v>
      </c>
      <c r="AO77" s="115"/>
      <c r="AP77" s="89" t="s">
        <v>8</v>
      </c>
      <c r="AQ77" s="806"/>
      <c r="AR77" s="87">
        <v>0</v>
      </c>
      <c r="AS77" s="373"/>
      <c r="AT77" s="794"/>
      <c r="AU77" s="87"/>
      <c r="AV77" s="790"/>
      <c r="AW77" s="790"/>
      <c r="AX77" s="790"/>
      <c r="AY77" s="86"/>
      <c r="AZ77" s="87"/>
      <c r="BA77" s="86"/>
      <c r="BB77" s="87"/>
      <c r="BC77" s="86"/>
      <c r="BD77" s="87"/>
      <c r="BE77" s="86"/>
      <c r="BF77" s="87"/>
      <c r="BH77" s="87"/>
      <c r="BI77" s="86"/>
      <c r="BJ77" s="87"/>
    </row>
    <row r="78" spans="2:63" s="14" customFormat="1" ht="24.9" customHeight="1" x14ac:dyDescent="0.25">
      <c r="B78" s="9"/>
      <c r="C78" s="125" t="s">
        <v>157</v>
      </c>
      <c r="D78" s="92">
        <v>2</v>
      </c>
      <c r="E78" s="87"/>
      <c r="F78" s="87">
        <v>5</v>
      </c>
      <c r="G78" s="805"/>
      <c r="H78" s="87">
        <v>3</v>
      </c>
      <c r="I78" s="87"/>
      <c r="J78" s="87">
        <v>5</v>
      </c>
      <c r="K78" s="805"/>
      <c r="L78" s="87">
        <v>3</v>
      </c>
      <c r="M78" s="805"/>
      <c r="N78" s="89">
        <v>1</v>
      </c>
      <c r="O78" s="806"/>
      <c r="P78" s="806">
        <v>1</v>
      </c>
      <c r="Q78" s="432"/>
      <c r="R78" s="89">
        <v>96</v>
      </c>
      <c r="S78" s="805"/>
      <c r="T78" s="89">
        <v>1151</v>
      </c>
      <c r="U78" s="805"/>
      <c r="V78" s="89">
        <v>1737</v>
      </c>
      <c r="W78" s="89">
        <v>1737</v>
      </c>
      <c r="X78" s="87">
        <v>1582</v>
      </c>
      <c r="Y78" s="805"/>
      <c r="Z78" s="87">
        <v>850</v>
      </c>
      <c r="AA78" s="805"/>
      <c r="AB78" s="89">
        <v>52</v>
      </c>
      <c r="AC78" s="806"/>
      <c r="AD78" s="806">
        <v>68</v>
      </c>
      <c r="AE78" s="806"/>
      <c r="AF78" s="92">
        <v>1520</v>
      </c>
      <c r="AG78" s="805"/>
      <c r="AH78" s="87">
        <v>11496</v>
      </c>
      <c r="AI78" s="89"/>
      <c r="AJ78" s="89">
        <v>41688</v>
      </c>
      <c r="AK78" s="805"/>
      <c r="AL78" s="89">
        <v>23040</v>
      </c>
      <c r="AM78" s="115"/>
      <c r="AN78" s="89">
        <v>30960</v>
      </c>
      <c r="AO78" s="115"/>
      <c r="AP78" s="89">
        <v>8416</v>
      </c>
      <c r="AQ78" s="806"/>
      <c r="AR78" s="87">
        <v>1088</v>
      </c>
      <c r="AS78" s="373"/>
      <c r="AT78" s="790"/>
      <c r="AU78" s="87"/>
      <c r="AV78" s="790"/>
      <c r="AW78" s="790"/>
      <c r="AX78" s="790"/>
      <c r="AY78" s="86"/>
      <c r="AZ78" s="87"/>
      <c r="BA78" s="86"/>
      <c r="BB78" s="87"/>
      <c r="BC78" s="86"/>
      <c r="BD78" s="87"/>
      <c r="BE78" s="86"/>
      <c r="BF78" s="87"/>
      <c r="BH78" s="87"/>
      <c r="BI78" s="86"/>
      <c r="BJ78" s="87"/>
    </row>
    <row r="79" spans="2:63" s="14" customFormat="1" ht="24.9" customHeight="1" x14ac:dyDescent="0.25">
      <c r="B79" s="9"/>
      <c r="C79" s="125" t="s">
        <v>100</v>
      </c>
      <c r="D79" s="94">
        <v>0</v>
      </c>
      <c r="E79" s="87"/>
      <c r="F79" s="89">
        <v>0</v>
      </c>
      <c r="G79" s="805"/>
      <c r="H79" s="89">
        <v>0</v>
      </c>
      <c r="I79" s="89"/>
      <c r="J79" s="89">
        <v>0</v>
      </c>
      <c r="K79" s="805"/>
      <c r="L79" s="89">
        <v>0</v>
      </c>
      <c r="M79" s="805"/>
      <c r="N79" s="89">
        <v>0</v>
      </c>
      <c r="O79" s="806"/>
      <c r="P79" s="806">
        <v>0</v>
      </c>
      <c r="Q79" s="432"/>
      <c r="R79" s="809">
        <v>0</v>
      </c>
      <c r="S79" s="805"/>
      <c r="T79" s="809">
        <v>0</v>
      </c>
      <c r="U79" s="805"/>
      <c r="V79" s="89">
        <v>0</v>
      </c>
      <c r="W79" s="89">
        <v>0</v>
      </c>
      <c r="X79" s="89">
        <v>0</v>
      </c>
      <c r="Y79" s="805"/>
      <c r="Z79" s="805">
        <v>0</v>
      </c>
      <c r="AA79" s="805"/>
      <c r="AB79" s="89">
        <v>0</v>
      </c>
      <c r="AC79" s="806"/>
      <c r="AD79" s="806">
        <v>0</v>
      </c>
      <c r="AE79" s="806"/>
      <c r="AF79" s="810">
        <v>0</v>
      </c>
      <c r="AG79" s="805"/>
      <c r="AH79" s="89">
        <v>0</v>
      </c>
      <c r="AI79" s="89"/>
      <c r="AJ79" s="89">
        <v>0</v>
      </c>
      <c r="AK79" s="805"/>
      <c r="AL79" s="89">
        <v>0</v>
      </c>
      <c r="AM79" s="115"/>
      <c r="AN79" s="89">
        <v>0</v>
      </c>
      <c r="AO79" s="115"/>
      <c r="AP79" s="89" t="s">
        <v>8</v>
      </c>
      <c r="AQ79" s="806"/>
      <c r="AR79" s="87">
        <v>0</v>
      </c>
      <c r="AS79" s="373"/>
      <c r="AT79" s="794"/>
      <c r="AU79" s="87"/>
      <c r="AV79" s="790"/>
      <c r="AW79" s="790"/>
      <c r="AX79" s="790"/>
      <c r="AY79" s="86"/>
      <c r="AZ79" s="87"/>
      <c r="BA79" s="86"/>
      <c r="BB79" s="87"/>
      <c r="BC79" s="86"/>
      <c r="BD79" s="87"/>
      <c r="BE79" s="86"/>
      <c r="BF79" s="87"/>
      <c r="BH79" s="87"/>
      <c r="BI79" s="86"/>
      <c r="BJ79" s="87"/>
    </row>
    <row r="80" spans="2:63" s="14" customFormat="1" ht="24.9" customHeight="1" x14ac:dyDescent="0.25">
      <c r="B80" s="9"/>
      <c r="C80" s="125" t="s">
        <v>160</v>
      </c>
      <c r="D80" s="92">
        <v>8</v>
      </c>
      <c r="E80" s="87"/>
      <c r="F80" s="87">
        <v>5</v>
      </c>
      <c r="G80" s="805"/>
      <c r="H80" s="87">
        <v>8</v>
      </c>
      <c r="I80" s="87"/>
      <c r="J80" s="87">
        <v>3</v>
      </c>
      <c r="K80" s="805"/>
      <c r="L80" s="87">
        <v>5</v>
      </c>
      <c r="M80" s="805"/>
      <c r="N80" s="89">
        <v>0</v>
      </c>
      <c r="O80" s="806"/>
      <c r="P80" s="806">
        <v>1</v>
      </c>
      <c r="Q80" s="432"/>
      <c r="R80" s="809">
        <v>1098</v>
      </c>
      <c r="S80" s="805"/>
      <c r="T80" s="809">
        <v>1126</v>
      </c>
      <c r="U80" s="805"/>
      <c r="V80" s="89">
        <v>847</v>
      </c>
      <c r="W80" s="89">
        <v>847</v>
      </c>
      <c r="X80" s="87">
        <v>1276</v>
      </c>
      <c r="Y80" s="805"/>
      <c r="Z80" s="805">
        <v>1550</v>
      </c>
      <c r="AA80" s="805"/>
      <c r="AB80" s="89">
        <v>0</v>
      </c>
      <c r="AC80" s="806"/>
      <c r="AD80" s="806">
        <v>45</v>
      </c>
      <c r="AE80" s="806"/>
      <c r="AF80" s="92">
        <v>53424</v>
      </c>
      <c r="AG80" s="805"/>
      <c r="AH80" s="87">
        <v>108966</v>
      </c>
      <c r="AI80" s="89"/>
      <c r="AJ80" s="89">
        <v>18008</v>
      </c>
      <c r="AK80" s="805"/>
      <c r="AL80" s="89">
        <v>278126</v>
      </c>
      <c r="AM80" s="115"/>
      <c r="AN80" s="89">
        <v>209440</v>
      </c>
      <c r="AO80" s="115"/>
      <c r="AP80" s="89" t="s">
        <v>8</v>
      </c>
      <c r="AQ80" s="806"/>
      <c r="AR80" s="87">
        <v>1800</v>
      </c>
      <c r="AS80" s="373"/>
      <c r="AT80" s="790"/>
      <c r="AU80" s="87"/>
      <c r="AV80" s="790"/>
      <c r="AW80" s="790"/>
      <c r="AX80" s="790"/>
      <c r="AY80" s="86"/>
      <c r="AZ80" s="87"/>
      <c r="BA80" s="86"/>
      <c r="BB80" s="87"/>
      <c r="BC80" s="86"/>
      <c r="BD80" s="87"/>
      <c r="BE80" s="86"/>
      <c r="BF80" s="87"/>
      <c r="BH80" s="87"/>
      <c r="BI80" s="86"/>
      <c r="BJ80" s="87"/>
    </row>
    <row r="81" spans="2:62" s="14" customFormat="1" ht="24.9" customHeight="1" x14ac:dyDescent="0.25">
      <c r="B81" s="9"/>
      <c r="C81" s="125" t="s">
        <v>117</v>
      </c>
      <c r="D81" s="92">
        <v>1</v>
      </c>
      <c r="E81" s="87"/>
      <c r="F81" s="87">
        <v>4</v>
      </c>
      <c r="G81" s="805"/>
      <c r="H81" s="87">
        <v>1</v>
      </c>
      <c r="I81" s="87"/>
      <c r="J81" s="87">
        <v>5</v>
      </c>
      <c r="K81" s="805"/>
      <c r="L81" s="89">
        <v>0</v>
      </c>
      <c r="M81" s="805"/>
      <c r="N81" s="89">
        <v>0</v>
      </c>
      <c r="O81" s="806"/>
      <c r="P81" s="806">
        <v>3</v>
      </c>
      <c r="Q81" s="432"/>
      <c r="R81" s="809">
        <v>70</v>
      </c>
      <c r="S81" s="805"/>
      <c r="T81" s="809">
        <v>352</v>
      </c>
      <c r="U81" s="805"/>
      <c r="V81" s="89">
        <v>1374</v>
      </c>
      <c r="W81" s="89">
        <v>1374</v>
      </c>
      <c r="X81" s="87">
        <v>2651</v>
      </c>
      <c r="Y81" s="805"/>
      <c r="Z81" s="87">
        <v>0</v>
      </c>
      <c r="AA81" s="805"/>
      <c r="AB81" s="89">
        <v>0</v>
      </c>
      <c r="AC81" s="806"/>
      <c r="AD81" s="806">
        <v>399</v>
      </c>
      <c r="AE81" s="806"/>
      <c r="AF81" s="92">
        <v>1120</v>
      </c>
      <c r="AG81" s="805"/>
      <c r="AH81" s="87">
        <v>4192</v>
      </c>
      <c r="AI81" s="89"/>
      <c r="AJ81" s="89">
        <v>30856</v>
      </c>
      <c r="AK81" s="805"/>
      <c r="AL81" s="89">
        <v>40680</v>
      </c>
      <c r="AM81" s="115"/>
      <c r="AN81" s="89">
        <v>0</v>
      </c>
      <c r="AO81" s="115"/>
      <c r="AP81" s="89" t="s">
        <v>8</v>
      </c>
      <c r="AQ81" s="806"/>
      <c r="AR81" s="87">
        <v>6936</v>
      </c>
      <c r="AS81" s="373"/>
      <c r="AT81" s="790"/>
      <c r="AU81" s="87"/>
      <c r="AV81" s="790"/>
      <c r="AW81" s="790"/>
      <c r="AX81" s="790"/>
      <c r="AY81" s="86"/>
      <c r="AZ81" s="87"/>
      <c r="BA81" s="86"/>
      <c r="BB81" s="87"/>
      <c r="BC81" s="86"/>
      <c r="BD81" s="87"/>
      <c r="BE81" s="86"/>
      <c r="BF81" s="87"/>
      <c r="BH81" s="87"/>
      <c r="BI81" s="86"/>
      <c r="BJ81" s="87"/>
    </row>
    <row r="82" spans="2:62" s="14" customFormat="1" ht="24.9" customHeight="1" x14ac:dyDescent="0.25">
      <c r="B82" s="9"/>
      <c r="C82" s="86" t="s">
        <v>98</v>
      </c>
      <c r="D82" s="92">
        <v>1</v>
      </c>
      <c r="E82" s="87"/>
      <c r="F82" s="87">
        <v>2</v>
      </c>
      <c r="G82" s="805"/>
      <c r="H82" s="87">
        <v>1</v>
      </c>
      <c r="I82" s="87"/>
      <c r="J82" s="87">
        <v>1</v>
      </c>
      <c r="K82" s="805"/>
      <c r="L82" s="89">
        <v>0</v>
      </c>
      <c r="M82" s="805"/>
      <c r="N82" s="89">
        <v>2</v>
      </c>
      <c r="O82" s="806"/>
      <c r="P82" s="806">
        <v>0</v>
      </c>
      <c r="Q82" s="432"/>
      <c r="R82" s="809">
        <v>64</v>
      </c>
      <c r="S82" s="805"/>
      <c r="T82" s="809">
        <v>320</v>
      </c>
      <c r="U82" s="805"/>
      <c r="V82" s="89">
        <v>334</v>
      </c>
      <c r="W82" s="89">
        <v>334</v>
      </c>
      <c r="X82" s="87">
        <v>100</v>
      </c>
      <c r="Y82" s="805"/>
      <c r="Z82" s="87">
        <v>0</v>
      </c>
      <c r="AA82" s="805"/>
      <c r="AB82" s="89">
        <v>430</v>
      </c>
      <c r="AC82" s="806"/>
      <c r="AD82" s="806">
        <v>0</v>
      </c>
      <c r="AE82" s="806"/>
      <c r="AF82" s="92">
        <v>512</v>
      </c>
      <c r="AG82" s="805"/>
      <c r="AH82" s="87">
        <v>10688</v>
      </c>
      <c r="AI82" s="89"/>
      <c r="AJ82" s="89">
        <v>13360</v>
      </c>
      <c r="AK82" s="805"/>
      <c r="AL82" s="89">
        <v>2400</v>
      </c>
      <c r="AM82" s="115"/>
      <c r="AN82" s="89">
        <v>0</v>
      </c>
      <c r="AO82" s="115"/>
      <c r="AP82" s="89">
        <v>12320</v>
      </c>
      <c r="AQ82" s="806"/>
      <c r="AR82" s="87">
        <v>0</v>
      </c>
      <c r="AS82" s="373"/>
      <c r="AT82" s="789"/>
      <c r="AU82" s="87"/>
      <c r="AV82" s="790"/>
      <c r="AW82" s="790"/>
      <c r="AX82" s="790"/>
      <c r="AY82" s="86"/>
      <c r="AZ82" s="87"/>
      <c r="BA82" s="86"/>
      <c r="BB82" s="87"/>
      <c r="BC82" s="86"/>
      <c r="BD82" s="87"/>
      <c r="BE82" s="86"/>
      <c r="BF82" s="87"/>
      <c r="BH82" s="87"/>
      <c r="BI82" s="86"/>
      <c r="BJ82" s="87"/>
    </row>
    <row r="83" spans="2:62" s="14" customFormat="1" ht="24.9" customHeight="1" x14ac:dyDescent="0.25">
      <c r="B83" s="9"/>
      <c r="C83" s="86" t="s">
        <v>118</v>
      </c>
      <c r="D83" s="92">
        <v>3</v>
      </c>
      <c r="E83" s="87"/>
      <c r="F83" s="87">
        <v>12</v>
      </c>
      <c r="G83" s="805"/>
      <c r="H83" s="87">
        <v>7</v>
      </c>
      <c r="I83" s="87"/>
      <c r="J83" s="87">
        <v>5</v>
      </c>
      <c r="K83" s="805"/>
      <c r="L83" s="87">
        <v>7</v>
      </c>
      <c r="M83" s="805"/>
      <c r="N83" s="89">
        <v>6</v>
      </c>
      <c r="O83" s="806"/>
      <c r="P83" s="806">
        <v>12</v>
      </c>
      <c r="Q83" s="432"/>
      <c r="R83" s="809">
        <v>655</v>
      </c>
      <c r="S83" s="805"/>
      <c r="T83" s="809">
        <v>3555</v>
      </c>
      <c r="U83" s="805"/>
      <c r="V83" s="89">
        <v>771</v>
      </c>
      <c r="W83" s="89">
        <v>771</v>
      </c>
      <c r="X83" s="87">
        <v>6359</v>
      </c>
      <c r="Y83" s="805"/>
      <c r="Z83" s="87">
        <v>12395</v>
      </c>
      <c r="AA83" s="805"/>
      <c r="AB83" s="89">
        <v>7843</v>
      </c>
      <c r="AC83" s="806"/>
      <c r="AD83" s="806">
        <v>35105</v>
      </c>
      <c r="AE83" s="806"/>
      <c r="AF83" s="92">
        <v>30496</v>
      </c>
      <c r="AG83" s="805"/>
      <c r="AH83" s="87">
        <v>29624</v>
      </c>
      <c r="AI83" s="89"/>
      <c r="AJ83" s="89">
        <v>27688</v>
      </c>
      <c r="AK83" s="805"/>
      <c r="AL83" s="89">
        <v>684648</v>
      </c>
      <c r="AM83" s="115"/>
      <c r="AN83" s="89">
        <v>325920</v>
      </c>
      <c r="AO83" s="115"/>
      <c r="AP83" s="89">
        <v>1437200</v>
      </c>
      <c r="AQ83" s="806"/>
      <c r="AR83" s="87">
        <v>1843538</v>
      </c>
      <c r="AS83" s="373"/>
      <c r="AT83" s="789"/>
      <c r="AU83" s="87"/>
      <c r="AV83" s="790"/>
      <c r="AW83" s="790"/>
      <c r="AX83" s="790"/>
      <c r="AY83" s="86"/>
      <c r="AZ83" s="87"/>
      <c r="BA83" s="86"/>
      <c r="BB83" s="87"/>
      <c r="BC83" s="86"/>
      <c r="BD83" s="87"/>
      <c r="BE83" s="86"/>
      <c r="BF83" s="87"/>
      <c r="BH83" s="87"/>
      <c r="BI83" s="86"/>
      <c r="BJ83" s="87"/>
    </row>
    <row r="84" spans="2:62" s="14" customFormat="1" ht="24.9" customHeight="1" x14ac:dyDescent="0.25">
      <c r="B84" s="9"/>
      <c r="C84" s="125" t="s">
        <v>19</v>
      </c>
      <c r="D84" s="92">
        <v>1</v>
      </c>
      <c r="E84" s="87"/>
      <c r="F84" s="87">
        <v>1</v>
      </c>
      <c r="G84" s="805"/>
      <c r="H84" s="87">
        <v>2</v>
      </c>
      <c r="I84" s="87"/>
      <c r="J84" s="87">
        <v>1</v>
      </c>
      <c r="K84" s="805"/>
      <c r="L84" s="87">
        <v>2</v>
      </c>
      <c r="M84" s="805"/>
      <c r="N84" s="89">
        <v>1</v>
      </c>
      <c r="O84" s="806"/>
      <c r="P84" s="806">
        <v>3</v>
      </c>
      <c r="Q84" s="432"/>
      <c r="R84" s="809">
        <v>34</v>
      </c>
      <c r="S84" s="805"/>
      <c r="T84" s="809">
        <v>15</v>
      </c>
      <c r="U84" s="805"/>
      <c r="V84" s="89">
        <v>601</v>
      </c>
      <c r="W84" s="89">
        <v>601</v>
      </c>
      <c r="X84" s="87">
        <v>245</v>
      </c>
      <c r="Y84" s="805"/>
      <c r="Z84" s="87">
        <v>256</v>
      </c>
      <c r="AA84" s="805"/>
      <c r="AB84" s="89">
        <v>615</v>
      </c>
      <c r="AC84" s="806"/>
      <c r="AD84" s="806">
        <v>916</v>
      </c>
      <c r="AE84" s="806"/>
      <c r="AF84" s="92">
        <v>544</v>
      </c>
      <c r="AG84" s="805"/>
      <c r="AH84" s="87">
        <v>120</v>
      </c>
      <c r="AI84" s="89"/>
      <c r="AJ84" s="89">
        <v>31344</v>
      </c>
      <c r="AK84" s="805"/>
      <c r="AL84" s="89">
        <v>7840</v>
      </c>
      <c r="AM84" s="115"/>
      <c r="AN84" s="89">
        <v>2352</v>
      </c>
      <c r="AO84" s="115"/>
      <c r="AP84" s="89">
        <v>24600</v>
      </c>
      <c r="AQ84" s="806"/>
      <c r="AR84" s="87">
        <v>9088</v>
      </c>
      <c r="AS84" s="373"/>
      <c r="AT84" s="790"/>
      <c r="AU84" s="87"/>
      <c r="AV84" s="790"/>
      <c r="AW84" s="790"/>
      <c r="AX84" s="790"/>
      <c r="AY84" s="86"/>
      <c r="AZ84" s="87"/>
      <c r="BA84" s="86"/>
      <c r="BB84" s="87"/>
      <c r="BC84" s="86"/>
      <c r="BD84" s="87"/>
      <c r="BE84" s="86"/>
      <c r="BF84" s="87"/>
      <c r="BH84" s="87"/>
      <c r="BI84" s="86"/>
      <c r="BJ84" s="87"/>
    </row>
    <row r="85" spans="2:62" s="14" customFormat="1" ht="24.9" customHeight="1" x14ac:dyDescent="0.25">
      <c r="B85" s="9"/>
      <c r="C85" s="125" t="s">
        <v>46</v>
      </c>
      <c r="D85" s="94">
        <v>0</v>
      </c>
      <c r="E85" s="87"/>
      <c r="F85" s="87">
        <v>3</v>
      </c>
      <c r="G85" s="805"/>
      <c r="H85" s="87">
        <v>3</v>
      </c>
      <c r="I85" s="87"/>
      <c r="J85" s="87">
        <v>5</v>
      </c>
      <c r="K85" s="805"/>
      <c r="L85" s="89">
        <v>0</v>
      </c>
      <c r="M85" s="805"/>
      <c r="N85" s="89">
        <v>1</v>
      </c>
      <c r="O85" s="806"/>
      <c r="P85" s="806">
        <v>1</v>
      </c>
      <c r="Q85" s="432"/>
      <c r="R85" s="809">
        <v>0</v>
      </c>
      <c r="S85" s="805"/>
      <c r="T85" s="809">
        <v>4085</v>
      </c>
      <c r="U85" s="805"/>
      <c r="V85" s="89">
        <v>1567</v>
      </c>
      <c r="W85" s="89">
        <v>1567</v>
      </c>
      <c r="X85" s="87">
        <v>3913</v>
      </c>
      <c r="Y85" s="805"/>
      <c r="Z85" s="805">
        <v>0</v>
      </c>
      <c r="AA85" s="805"/>
      <c r="AB85" s="89">
        <v>91</v>
      </c>
      <c r="AC85" s="806"/>
      <c r="AD85" s="806">
        <v>9154</v>
      </c>
      <c r="AE85" s="806"/>
      <c r="AF85" s="810">
        <v>0</v>
      </c>
      <c r="AG85" s="805"/>
      <c r="AH85" s="87">
        <v>439154</v>
      </c>
      <c r="AI85" s="89"/>
      <c r="AJ85" s="89">
        <v>62952</v>
      </c>
      <c r="AK85" s="805"/>
      <c r="AL85" s="89">
        <v>534996</v>
      </c>
      <c r="AM85" s="115"/>
      <c r="AN85" s="89">
        <v>0</v>
      </c>
      <c r="AO85" s="115"/>
      <c r="AP85" s="89">
        <v>1456</v>
      </c>
      <c r="AQ85" s="806"/>
      <c r="AR85" s="87">
        <v>54924</v>
      </c>
      <c r="AS85" s="373"/>
      <c r="AT85" s="796"/>
      <c r="AU85" s="87"/>
      <c r="AV85" s="790"/>
      <c r="AW85" s="790"/>
      <c r="AX85" s="790"/>
      <c r="AY85" s="86"/>
      <c r="AZ85" s="87"/>
      <c r="BA85" s="86"/>
      <c r="BB85" s="87"/>
      <c r="BC85" s="86"/>
      <c r="BD85" s="87"/>
      <c r="BE85" s="86"/>
      <c r="BF85" s="87"/>
      <c r="BH85" s="87"/>
      <c r="BI85" s="86"/>
      <c r="BJ85" s="87"/>
    </row>
    <row r="86" spans="2:62" s="14" customFormat="1" ht="24.9" customHeight="1" x14ac:dyDescent="0.25">
      <c r="B86" s="9"/>
      <c r="C86" s="125" t="s">
        <v>158</v>
      </c>
      <c r="D86" s="94">
        <v>0</v>
      </c>
      <c r="E86" s="87"/>
      <c r="F86" s="87">
        <v>4</v>
      </c>
      <c r="G86" s="805"/>
      <c r="H86" s="87">
        <v>2</v>
      </c>
      <c r="I86" s="87"/>
      <c r="J86" s="89">
        <v>0</v>
      </c>
      <c r="K86" s="805"/>
      <c r="L86" s="87">
        <v>2</v>
      </c>
      <c r="M86" s="805"/>
      <c r="N86" s="89">
        <v>2</v>
      </c>
      <c r="O86" s="806"/>
      <c r="P86" s="806">
        <v>1</v>
      </c>
      <c r="Q86" s="432"/>
      <c r="R86" s="809">
        <v>0</v>
      </c>
      <c r="S86" s="805"/>
      <c r="T86" s="809">
        <v>148</v>
      </c>
      <c r="U86" s="805"/>
      <c r="V86" s="89">
        <v>76</v>
      </c>
      <c r="W86" s="89">
        <v>76</v>
      </c>
      <c r="X86" s="808" t="s">
        <v>8</v>
      </c>
      <c r="Y86" s="805"/>
      <c r="Z86" s="805">
        <v>156</v>
      </c>
      <c r="AA86" s="805"/>
      <c r="AB86" s="89">
        <v>106</v>
      </c>
      <c r="AC86" s="806"/>
      <c r="AD86" s="806">
        <v>315</v>
      </c>
      <c r="AE86" s="806"/>
      <c r="AF86" s="810">
        <v>0</v>
      </c>
      <c r="AG86" s="805"/>
      <c r="AH86" s="87">
        <v>15296</v>
      </c>
      <c r="AI86" s="805"/>
      <c r="AJ86" s="89">
        <v>2016</v>
      </c>
      <c r="AK86" s="805"/>
      <c r="AL86" s="89">
        <v>0</v>
      </c>
      <c r="AM86" s="115"/>
      <c r="AN86" s="89">
        <v>18768</v>
      </c>
      <c r="AO86" s="115"/>
      <c r="AP86" s="89">
        <v>3232</v>
      </c>
      <c r="AQ86" s="806"/>
      <c r="AR86" s="87">
        <v>5040</v>
      </c>
      <c r="AS86" s="373"/>
      <c r="AT86" s="796"/>
      <c r="AU86" s="87"/>
      <c r="AV86" s="790"/>
      <c r="AW86" s="790"/>
      <c r="AX86" s="790"/>
      <c r="AY86" s="86"/>
      <c r="AZ86" s="87"/>
      <c r="BA86" s="86"/>
      <c r="BB86" s="87"/>
      <c r="BC86" s="86"/>
      <c r="BD86" s="87"/>
      <c r="BE86" s="86"/>
      <c r="BF86" s="87"/>
      <c r="BH86" s="87"/>
      <c r="BI86" s="86"/>
      <c r="BJ86" s="87"/>
    </row>
    <row r="87" spans="2:62" s="14" customFormat="1" ht="24.9" customHeight="1" thickBot="1" x14ac:dyDescent="0.3">
      <c r="B87" s="489"/>
      <c r="C87" s="811" t="s">
        <v>99</v>
      </c>
      <c r="D87" s="94">
        <v>0</v>
      </c>
      <c r="E87" s="87"/>
      <c r="F87" s="89">
        <v>0</v>
      </c>
      <c r="G87" s="805"/>
      <c r="H87" s="89">
        <v>0</v>
      </c>
      <c r="I87" s="89"/>
      <c r="J87" s="89">
        <v>0</v>
      </c>
      <c r="K87" s="805"/>
      <c r="L87" s="89">
        <v>0</v>
      </c>
      <c r="M87" s="805"/>
      <c r="N87" s="89">
        <v>0</v>
      </c>
      <c r="O87" s="806"/>
      <c r="P87" s="806">
        <v>0</v>
      </c>
      <c r="Q87" s="432"/>
      <c r="R87" s="809">
        <v>0</v>
      </c>
      <c r="S87" s="805"/>
      <c r="T87" s="809">
        <v>0</v>
      </c>
      <c r="U87" s="805"/>
      <c r="V87" s="89">
        <v>0</v>
      </c>
      <c r="W87" s="89">
        <v>0</v>
      </c>
      <c r="X87" s="808" t="s">
        <v>8</v>
      </c>
      <c r="Y87" s="805"/>
      <c r="Z87" s="87">
        <v>0</v>
      </c>
      <c r="AA87" s="805"/>
      <c r="AB87" s="89">
        <v>0</v>
      </c>
      <c r="AC87" s="806"/>
      <c r="AD87" s="806">
        <v>0</v>
      </c>
      <c r="AE87" s="806"/>
      <c r="AF87" s="92">
        <v>0</v>
      </c>
      <c r="AG87" s="805"/>
      <c r="AH87" s="89">
        <v>0</v>
      </c>
      <c r="AI87" s="805"/>
      <c r="AJ87" s="89">
        <v>0</v>
      </c>
      <c r="AK87" s="805"/>
      <c r="AL87" s="89">
        <v>0</v>
      </c>
      <c r="AM87" s="115"/>
      <c r="AN87" s="89">
        <v>0</v>
      </c>
      <c r="AO87" s="115"/>
      <c r="AP87" s="89" t="s">
        <v>8</v>
      </c>
      <c r="AQ87" s="806"/>
      <c r="AR87" s="87">
        <v>0</v>
      </c>
      <c r="AS87" s="373"/>
      <c r="AT87" s="796"/>
      <c r="AU87" s="87"/>
      <c r="AV87" s="790"/>
      <c r="AW87" s="790"/>
      <c r="AX87" s="790"/>
      <c r="AY87" s="86"/>
      <c r="AZ87" s="87"/>
      <c r="BA87" s="86"/>
      <c r="BB87" s="87"/>
      <c r="BC87" s="86"/>
      <c r="BD87" s="87"/>
      <c r="BE87" s="86"/>
      <c r="BF87" s="87"/>
      <c r="BH87" s="87"/>
      <c r="BI87" s="86"/>
      <c r="BJ87" s="87"/>
    </row>
    <row r="88" spans="2:62" s="14" customFormat="1" ht="24.9" customHeight="1" thickBot="1" x14ac:dyDescent="0.3">
      <c r="B88" s="488"/>
      <c r="C88" s="656" t="s">
        <v>6</v>
      </c>
      <c r="D88" s="627">
        <f>SUM(D72:D87)</f>
        <v>84</v>
      </c>
      <c r="E88" s="244"/>
      <c r="F88" s="630">
        <f>SUM(F72:F87)</f>
        <v>89</v>
      </c>
      <c r="G88" s="657"/>
      <c r="H88" s="630">
        <f>SUM(H72:H87)</f>
        <v>94</v>
      </c>
      <c r="I88" s="630"/>
      <c r="J88" s="630">
        <f>SUM(J72:J87)</f>
        <v>95</v>
      </c>
      <c r="K88" s="812"/>
      <c r="L88" s="968">
        <f>SUM(L72:L87)</f>
        <v>47</v>
      </c>
      <c r="M88" s="968"/>
      <c r="N88" s="968">
        <f>SUM(N72:N87)</f>
        <v>41</v>
      </c>
      <c r="O88" s="968"/>
      <c r="P88" s="968">
        <f>SUM(P72:P87)</f>
        <v>45</v>
      </c>
      <c r="Q88" s="968"/>
      <c r="R88" s="813">
        <f>SUM(R72:R87)</f>
        <v>26770</v>
      </c>
      <c r="S88" s="244"/>
      <c r="T88" s="814">
        <f>SUM(T72:T87)</f>
        <v>25845</v>
      </c>
      <c r="U88" s="812"/>
      <c r="V88" s="420">
        <f>SUM(V72:V87)</f>
        <v>26736</v>
      </c>
      <c r="W88" s="420">
        <f>SUM(W72:W87)</f>
        <v>26736</v>
      </c>
      <c r="X88" s="420">
        <f>SUM(X72:X87)</f>
        <v>40681</v>
      </c>
      <c r="Y88" s="815"/>
      <c r="Z88" s="420">
        <f>SUM(Z72:Z87)</f>
        <v>32066</v>
      </c>
      <c r="AA88" s="420"/>
      <c r="AB88" s="244">
        <f>SUM(AB72:AB87)</f>
        <v>20463</v>
      </c>
      <c r="AC88" s="244"/>
      <c r="AD88" s="244">
        <f>SUM(AD72:AD87)</f>
        <v>56610</v>
      </c>
      <c r="AE88" s="816"/>
      <c r="AF88" s="817">
        <f>SUM(AF72:AF87)</f>
        <v>1799416</v>
      </c>
      <c r="AG88" s="487"/>
      <c r="AH88" s="486">
        <f>SUM(AH72:AH87)</f>
        <v>1878696</v>
      </c>
      <c r="AI88" s="487"/>
      <c r="AJ88" s="486">
        <f>SUM(AJ72:AJ87)</f>
        <v>1573202</v>
      </c>
      <c r="AK88" s="486"/>
      <c r="AL88" s="486">
        <f>SUM(AL72:AL87)</f>
        <v>3153018</v>
      </c>
      <c r="AM88" s="818"/>
      <c r="AN88" s="486">
        <f>SUM(AN72:AN87)</f>
        <v>1925632</v>
      </c>
      <c r="AO88" s="486"/>
      <c r="AP88" s="486">
        <f>SUM(AP72:AP87)</f>
        <v>3084056</v>
      </c>
      <c r="AQ88" s="486"/>
      <c r="AR88" s="486">
        <f>SUM(AR72:AR87)</f>
        <v>3006494</v>
      </c>
      <c r="AS88" s="416"/>
      <c r="AT88" s="68"/>
      <c r="AU88" s="107"/>
      <c r="AV88" s="68"/>
      <c r="AW88" s="68"/>
      <c r="AX88" s="68"/>
      <c r="AZ88" s="68"/>
      <c r="BB88" s="115"/>
      <c r="BD88" s="115"/>
      <c r="BF88" s="115"/>
      <c r="BH88" s="115"/>
      <c r="BJ88" s="115"/>
    </row>
    <row r="89" spans="2:62" ht="29.25" customHeight="1" x14ac:dyDescent="0.3">
      <c r="B89" s="514" t="s">
        <v>254</v>
      </c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</row>
    <row r="90" spans="2:62" ht="17.399999999999999" x14ac:dyDescent="0.25">
      <c r="B90" s="42" t="s">
        <v>273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2:62" x14ac:dyDescent="0.25">
      <c r="B91" s="18"/>
    </row>
  </sheetData>
  <mergeCells count="131">
    <mergeCell ref="L88:M88"/>
    <mergeCell ref="N88:O88"/>
    <mergeCell ref="P88:Q88"/>
    <mergeCell ref="HR4:IW4"/>
    <mergeCell ref="B5:C6"/>
    <mergeCell ref="D6:E6"/>
    <mergeCell ref="F6:G6"/>
    <mergeCell ref="H6:I6"/>
    <mergeCell ref="J6:K6"/>
    <mergeCell ref="L6:M6"/>
    <mergeCell ref="AF26:AG26"/>
    <mergeCell ref="AH26:AI26"/>
    <mergeCell ref="BH26:BI26"/>
    <mergeCell ref="BH50:BI50"/>
    <mergeCell ref="X26:Y26"/>
    <mergeCell ref="Z26:AA26"/>
    <mergeCell ref="AB26:AC26"/>
    <mergeCell ref="AD26:AE26"/>
    <mergeCell ref="AP50:AQ50"/>
    <mergeCell ref="BJ26:BK26"/>
    <mergeCell ref="AD6:AE6"/>
    <mergeCell ref="R5:AE5"/>
    <mergeCell ref="AR6:AS6"/>
    <mergeCell ref="AV26:AW26"/>
    <mergeCell ref="B2:AS2"/>
    <mergeCell ref="DJ4:FM4"/>
    <mergeCell ref="FN4:HQ4"/>
    <mergeCell ref="AT4:BK4"/>
    <mergeCell ref="AF6:AG6"/>
    <mergeCell ref="AT6:AU6"/>
    <mergeCell ref="AV6:AW6"/>
    <mergeCell ref="T6:U6"/>
    <mergeCell ref="V6:W6"/>
    <mergeCell ref="X6:Y6"/>
    <mergeCell ref="AH6:AI6"/>
    <mergeCell ref="AJ6:AK6"/>
    <mergeCell ref="N6:O6"/>
    <mergeCell ref="P6:Q6"/>
    <mergeCell ref="R6:S6"/>
    <mergeCell ref="BJ6:BK6"/>
    <mergeCell ref="AX6:AY6"/>
    <mergeCell ref="BH6:BI6"/>
    <mergeCell ref="AL6:AM6"/>
    <mergeCell ref="AN6:AO6"/>
    <mergeCell ref="AP6:AQ6"/>
    <mergeCell ref="D5:Q5"/>
    <mergeCell ref="Z6:AA6"/>
    <mergeCell ref="AB6:AC6"/>
    <mergeCell ref="AZ6:BA6"/>
    <mergeCell ref="BB6:BC6"/>
    <mergeCell ref="BD6:BE6"/>
    <mergeCell ref="BF6:BG6"/>
    <mergeCell ref="B1:AS1"/>
    <mergeCell ref="B3:AS3"/>
    <mergeCell ref="B4:AS4"/>
    <mergeCell ref="BD50:BE50"/>
    <mergeCell ref="BF50:BG50"/>
    <mergeCell ref="N26:O26"/>
    <mergeCell ref="P26:Q26"/>
    <mergeCell ref="R26:S26"/>
    <mergeCell ref="T26:U26"/>
    <mergeCell ref="V26:W26"/>
    <mergeCell ref="AT47:BK47"/>
    <mergeCell ref="BJ50:BK50"/>
    <mergeCell ref="D49:Q49"/>
    <mergeCell ref="R49:AE49"/>
    <mergeCell ref="AR50:AS50"/>
    <mergeCell ref="AT50:AU50"/>
    <mergeCell ref="AV50:AW50"/>
    <mergeCell ref="AX50:AY50"/>
    <mergeCell ref="AZ50:BA50"/>
    <mergeCell ref="AX26:AY26"/>
    <mergeCell ref="AF5:AS5"/>
    <mergeCell ref="AF25:AS25"/>
    <mergeCell ref="B45:AS45"/>
    <mergeCell ref="B46:AS46"/>
    <mergeCell ref="B47:AS47"/>
    <mergeCell ref="AF49:AR49"/>
    <mergeCell ref="Z50:AA50"/>
    <mergeCell ref="AB50:AC50"/>
    <mergeCell ref="H50:I50"/>
    <mergeCell ref="J50:K50"/>
    <mergeCell ref="L50:M50"/>
    <mergeCell ref="N50:O50"/>
    <mergeCell ref="P50:Q50"/>
    <mergeCell ref="R50:S50"/>
    <mergeCell ref="AN50:AO50"/>
    <mergeCell ref="B25:C26"/>
    <mergeCell ref="D26:E26"/>
    <mergeCell ref="F26:G26"/>
    <mergeCell ref="H26:I26"/>
    <mergeCell ref="L26:M26"/>
    <mergeCell ref="AJ26:AK26"/>
    <mergeCell ref="AL26:AM26"/>
    <mergeCell ref="AN26:AO26"/>
    <mergeCell ref="AP26:AQ26"/>
    <mergeCell ref="J26:K26"/>
    <mergeCell ref="R25:AE25"/>
    <mergeCell ref="D25:Q25"/>
    <mergeCell ref="B49:C50"/>
    <mergeCell ref="DJ47:FM47"/>
    <mergeCell ref="FN47:HQ47"/>
    <mergeCell ref="F50:G50"/>
    <mergeCell ref="HR47:IW47"/>
    <mergeCell ref="B48:C48"/>
    <mergeCell ref="BB50:BC50"/>
    <mergeCell ref="AF50:AG50"/>
    <mergeCell ref="AH50:AI50"/>
    <mergeCell ref="AJ50:AK50"/>
    <mergeCell ref="AL50:AM50"/>
    <mergeCell ref="AZ26:BA26"/>
    <mergeCell ref="BB26:BC26"/>
    <mergeCell ref="BD26:BE26"/>
    <mergeCell ref="BF26:BG26"/>
    <mergeCell ref="AR26:AS26"/>
    <mergeCell ref="AT26:AU26"/>
    <mergeCell ref="AF70:AS70"/>
    <mergeCell ref="P71:Q71"/>
    <mergeCell ref="N71:O71"/>
    <mergeCell ref="L71:M71"/>
    <mergeCell ref="B70:C71"/>
    <mergeCell ref="D71:E71"/>
    <mergeCell ref="F71:G71"/>
    <mergeCell ref="T50:U50"/>
    <mergeCell ref="V50:W50"/>
    <mergeCell ref="X50:Y50"/>
    <mergeCell ref="D50:E50"/>
    <mergeCell ref="H71:I71"/>
    <mergeCell ref="J71:K71"/>
    <mergeCell ref="D70:Q70"/>
    <mergeCell ref="R70:AE70"/>
  </mergeCells>
  <printOptions horizontalCentered="1" verticalCentered="1"/>
  <pageMargins left="0" right="0" top="0" bottom="0" header="0" footer="0"/>
  <pageSetup paperSize="9" scale="38" orientation="landscape" r:id="rId1"/>
  <rowBreaks count="1" manualBreakCount="1">
    <brk id="44" min="1" max="4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4"/>
  <sheetViews>
    <sheetView showGridLines="0" view="pageBreakPreview" zoomScale="50" zoomScaleNormal="48" zoomScaleSheetLayoutView="50" workbookViewId="0">
      <selection activeCell="L53" sqref="L53"/>
    </sheetView>
  </sheetViews>
  <sheetFormatPr baseColWidth="10" defaultColWidth="11.44140625" defaultRowHeight="22.5" customHeight="1" x14ac:dyDescent="0.25"/>
  <cols>
    <col min="1" max="1" width="4.6640625" style="1" customWidth="1"/>
    <col min="2" max="2" width="2.33203125" style="1" customWidth="1"/>
    <col min="3" max="3" width="42.33203125" style="1" customWidth="1"/>
    <col min="4" max="4" width="2.6640625" style="1" customWidth="1"/>
    <col min="5" max="5" width="22" style="1" customWidth="1"/>
    <col min="6" max="6" width="4" style="1" customWidth="1"/>
    <col min="7" max="7" width="19.88671875" style="1" customWidth="1"/>
    <col min="8" max="8" width="3.6640625" style="1" customWidth="1"/>
    <col min="9" max="9" width="23.5546875" style="1" customWidth="1"/>
    <col min="10" max="10" width="3.88671875" style="1" customWidth="1"/>
    <col min="11" max="11" width="25.5546875" style="1" customWidth="1"/>
    <col min="12" max="12" width="2.88671875" style="1" customWidth="1"/>
    <col min="13" max="13" width="23.33203125" style="1" customWidth="1"/>
    <col min="14" max="14" width="2.88671875" style="1" customWidth="1"/>
    <col min="15" max="15" width="19.33203125" style="1" customWidth="1"/>
    <col min="16" max="16" width="2.88671875" style="1" customWidth="1"/>
    <col min="17" max="17" width="18.6640625" style="1" customWidth="1"/>
    <col min="18" max="18" width="2.88671875" style="1" customWidth="1"/>
    <col min="19" max="19" width="24.6640625" style="1" customWidth="1"/>
    <col min="20" max="20" width="3.33203125" style="1" customWidth="1"/>
    <col min="21" max="21" width="25.109375" style="1" customWidth="1"/>
    <col min="22" max="22" width="2.6640625" style="1" customWidth="1"/>
    <col min="23" max="23" width="23.109375" style="1" customWidth="1"/>
    <col min="24" max="24" width="3.33203125" style="1" customWidth="1"/>
    <col min="25" max="25" width="19.33203125" style="1" customWidth="1"/>
    <col min="26" max="26" width="4.33203125" style="1" customWidth="1"/>
    <col min="27" max="27" width="14" style="1" customWidth="1"/>
    <col min="28" max="28" width="3.33203125" style="1" customWidth="1"/>
    <col min="29" max="29" width="5" style="1" customWidth="1"/>
    <col min="30" max="16384" width="11.44140625" style="1"/>
  </cols>
  <sheetData>
    <row r="1" spans="2:49" ht="22.5" customHeight="1" x14ac:dyDescent="0.25">
      <c r="B1" s="1046" t="s">
        <v>48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</row>
    <row r="2" spans="2:49" s="15" customFormat="1" ht="30" customHeight="1" x14ac:dyDescent="0.25">
      <c r="B2" s="972" t="s">
        <v>161</v>
      </c>
      <c r="C2" s="972"/>
      <c r="D2" s="972"/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972"/>
      <c r="X2" s="972"/>
      <c r="Y2" s="972"/>
      <c r="Z2" s="972"/>
      <c r="AA2" s="972"/>
      <c r="AB2" s="972"/>
    </row>
    <row r="3" spans="2:49" s="15" customFormat="1" ht="41.25" customHeight="1" x14ac:dyDescent="0.25">
      <c r="B3" s="1089" t="s">
        <v>119</v>
      </c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  <c r="X3" s="1089"/>
      <c r="Y3" s="1089"/>
      <c r="Z3" s="1089"/>
      <c r="AA3" s="1089"/>
      <c r="AB3" s="1089"/>
    </row>
    <row r="4" spans="2:49" s="15" customFormat="1" ht="36.75" customHeight="1" thickBot="1" x14ac:dyDescent="0.3">
      <c r="B4" s="971">
        <v>2017</v>
      </c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/>
      <c r="X4" s="971"/>
      <c r="Y4" s="971"/>
      <c r="Z4" s="971"/>
      <c r="AA4" s="971"/>
      <c r="AB4" s="971"/>
    </row>
    <row r="5" spans="2:49" s="15" customFormat="1" ht="46.5" customHeight="1" thickBot="1" x14ac:dyDescent="0.3">
      <c r="B5" s="1066" t="s">
        <v>24</v>
      </c>
      <c r="C5" s="1067"/>
      <c r="D5" s="1074"/>
      <c r="E5" s="1090" t="s">
        <v>245</v>
      </c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2"/>
      <c r="Y5" s="1090" t="s">
        <v>93</v>
      </c>
      <c r="Z5" s="1091"/>
      <c r="AA5" s="1091"/>
      <c r="AB5" s="1092"/>
    </row>
    <row r="6" spans="2:49" s="15" customFormat="1" ht="78.75" customHeight="1" thickBot="1" x14ac:dyDescent="0.3">
      <c r="B6" s="1073"/>
      <c r="C6" s="1093"/>
      <c r="D6" s="1094"/>
      <c r="E6" s="1020" t="s">
        <v>130</v>
      </c>
      <c r="F6" s="1095"/>
      <c r="G6" s="1095" t="s">
        <v>236</v>
      </c>
      <c r="H6" s="1095"/>
      <c r="I6" s="1095" t="s">
        <v>146</v>
      </c>
      <c r="J6" s="1095"/>
      <c r="K6" s="659" t="s">
        <v>157</v>
      </c>
      <c r="L6" s="659"/>
      <c r="M6" s="1095" t="s">
        <v>310</v>
      </c>
      <c r="N6" s="1095"/>
      <c r="O6" s="1095" t="s">
        <v>117</v>
      </c>
      <c r="P6" s="1095"/>
      <c r="Q6" s="1095" t="s">
        <v>237</v>
      </c>
      <c r="R6" s="1095"/>
      <c r="S6" s="1095" t="s">
        <v>19</v>
      </c>
      <c r="T6" s="1095"/>
      <c r="U6" s="1095" t="s">
        <v>46</v>
      </c>
      <c r="V6" s="1095"/>
      <c r="W6" s="659" t="s">
        <v>257</v>
      </c>
      <c r="X6" s="644"/>
      <c r="Y6" s="1022" t="s">
        <v>68</v>
      </c>
      <c r="Z6" s="1088"/>
      <c r="AA6" s="1088" t="s">
        <v>5</v>
      </c>
      <c r="AB6" s="1023"/>
    </row>
    <row r="7" spans="2:49" s="15" customFormat="1" ht="24.9" customHeight="1" x14ac:dyDescent="0.25">
      <c r="B7" s="126"/>
      <c r="C7" s="188" t="s">
        <v>25</v>
      </c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167"/>
      <c r="AA7" s="168"/>
      <c r="AB7" s="190"/>
    </row>
    <row r="8" spans="2:49" s="15" customFormat="1" ht="24.9" customHeight="1" x14ac:dyDescent="0.25">
      <c r="B8" s="126"/>
      <c r="C8" s="523" t="s">
        <v>2</v>
      </c>
      <c r="D8" s="127"/>
      <c r="E8" s="169">
        <v>0</v>
      </c>
      <c r="F8" s="169"/>
      <c r="G8" s="169">
        <v>0</v>
      </c>
      <c r="H8" s="169"/>
      <c r="I8" s="169">
        <v>1</v>
      </c>
      <c r="J8" s="169"/>
      <c r="K8" s="169">
        <v>0</v>
      </c>
      <c r="L8" s="169"/>
      <c r="M8" s="169">
        <v>0</v>
      </c>
      <c r="N8" s="169"/>
      <c r="O8" s="169">
        <v>1</v>
      </c>
      <c r="P8" s="169"/>
      <c r="Q8" s="169">
        <v>0</v>
      </c>
      <c r="R8" s="169"/>
      <c r="S8" s="169">
        <v>0</v>
      </c>
      <c r="T8" s="169"/>
      <c r="U8" s="169">
        <v>0</v>
      </c>
      <c r="V8" s="169"/>
      <c r="W8" s="169">
        <v>0</v>
      </c>
      <c r="X8" s="169"/>
      <c r="Y8" s="170">
        <f>SUM(E8:X8)</f>
        <v>2</v>
      </c>
      <c r="Z8" s="171"/>
      <c r="AA8" s="168">
        <f>Y8/Y56*100</f>
        <v>4.4444444444444446</v>
      </c>
      <c r="AB8" s="190"/>
    </row>
    <row r="9" spans="2:49" s="15" customFormat="1" ht="24.9" customHeight="1" x14ac:dyDescent="0.25">
      <c r="B9" s="126"/>
      <c r="C9" s="523" t="s">
        <v>15</v>
      </c>
      <c r="D9" s="127"/>
      <c r="E9" s="169">
        <v>0</v>
      </c>
      <c r="F9" s="169"/>
      <c r="G9" s="169">
        <v>0</v>
      </c>
      <c r="H9" s="169"/>
      <c r="I9" s="169">
        <v>94</v>
      </c>
      <c r="J9" s="169"/>
      <c r="K9" s="169">
        <v>0</v>
      </c>
      <c r="L9" s="169"/>
      <c r="M9" s="169">
        <v>0</v>
      </c>
      <c r="N9" s="169"/>
      <c r="O9" s="169">
        <v>234</v>
      </c>
      <c r="P9" s="169"/>
      <c r="Q9" s="169">
        <v>0</v>
      </c>
      <c r="R9" s="169"/>
      <c r="S9" s="169">
        <v>0</v>
      </c>
      <c r="T9" s="169"/>
      <c r="U9" s="169">
        <v>0</v>
      </c>
      <c r="V9" s="169"/>
      <c r="W9" s="169">
        <v>0</v>
      </c>
      <c r="X9" s="169"/>
      <c r="Y9" s="170">
        <f>SUM(E9:X9)</f>
        <v>328</v>
      </c>
      <c r="Z9" s="171"/>
      <c r="AA9" s="168">
        <f>Y9/Y57*100</f>
        <v>0.57940293234410878</v>
      </c>
      <c r="AB9" s="190"/>
    </row>
    <row r="10" spans="2:49" s="15" customFormat="1" ht="24.9" customHeight="1" x14ac:dyDescent="0.25">
      <c r="B10" s="126"/>
      <c r="C10" s="523" t="s">
        <v>16</v>
      </c>
      <c r="D10" s="127"/>
      <c r="E10" s="169">
        <v>0</v>
      </c>
      <c r="F10" s="169"/>
      <c r="G10" s="169">
        <v>0</v>
      </c>
      <c r="H10" s="175"/>
      <c r="I10" s="169">
        <v>18048</v>
      </c>
      <c r="J10" s="169"/>
      <c r="K10" s="169">
        <v>0</v>
      </c>
      <c r="L10" s="175"/>
      <c r="M10" s="169">
        <v>0</v>
      </c>
      <c r="N10" s="169"/>
      <c r="O10" s="169">
        <v>5616</v>
      </c>
      <c r="P10" s="169"/>
      <c r="Q10" s="169">
        <v>119160</v>
      </c>
      <c r="R10" s="819" t="s">
        <v>65</v>
      </c>
      <c r="S10" s="169">
        <v>0</v>
      </c>
      <c r="T10" s="169"/>
      <c r="U10" s="169">
        <v>0</v>
      </c>
      <c r="V10" s="169"/>
      <c r="W10" s="169">
        <v>0</v>
      </c>
      <c r="X10" s="333"/>
      <c r="Y10" s="170">
        <f>SUM(E10:X10)</f>
        <v>142824</v>
      </c>
      <c r="Z10" s="171"/>
      <c r="AA10" s="168">
        <f>Y10/Y58*100</f>
        <v>4.7505167148179908</v>
      </c>
      <c r="AB10" s="190"/>
    </row>
    <row r="11" spans="2:49" s="15" customFormat="1" ht="24.9" customHeight="1" x14ac:dyDescent="0.25">
      <c r="B11" s="126"/>
      <c r="C11" s="188" t="s">
        <v>26</v>
      </c>
      <c r="D11" s="16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167"/>
      <c r="AA11" s="168"/>
      <c r="AB11" s="190"/>
    </row>
    <row r="12" spans="2:49" s="15" customFormat="1" ht="24.9" customHeight="1" x14ac:dyDescent="0.25">
      <c r="B12" s="126"/>
      <c r="C12" s="523" t="s">
        <v>2</v>
      </c>
      <c r="D12" s="127"/>
      <c r="E12" s="169">
        <v>0</v>
      </c>
      <c r="F12" s="169"/>
      <c r="G12" s="169">
        <v>1</v>
      </c>
      <c r="H12" s="169"/>
      <c r="I12" s="169">
        <v>0</v>
      </c>
      <c r="J12" s="169"/>
      <c r="K12" s="169">
        <v>0</v>
      </c>
      <c r="L12" s="169"/>
      <c r="M12" s="169">
        <v>0</v>
      </c>
      <c r="N12" s="169"/>
      <c r="O12" s="169">
        <v>1</v>
      </c>
      <c r="P12" s="169"/>
      <c r="Q12" s="169">
        <v>0</v>
      </c>
      <c r="R12" s="169"/>
      <c r="S12" s="169">
        <v>0</v>
      </c>
      <c r="T12" s="169"/>
      <c r="U12" s="169">
        <v>0</v>
      </c>
      <c r="V12" s="169"/>
      <c r="W12" s="169">
        <v>0</v>
      </c>
      <c r="X12" s="169"/>
      <c r="Y12" s="170">
        <f>SUM(E12:X12)</f>
        <v>2</v>
      </c>
      <c r="Z12" s="171"/>
      <c r="AA12" s="168">
        <f>Y12/Y56*100</f>
        <v>4.4444444444444446</v>
      </c>
      <c r="AB12" s="190"/>
    </row>
    <row r="13" spans="2:49" s="15" customFormat="1" ht="24.9" customHeight="1" x14ac:dyDescent="0.25">
      <c r="B13" s="126"/>
      <c r="C13" s="523" t="s">
        <v>15</v>
      </c>
      <c r="D13" s="127"/>
      <c r="E13" s="169">
        <v>0</v>
      </c>
      <c r="F13" s="169"/>
      <c r="G13" s="169">
        <v>544</v>
      </c>
      <c r="H13" s="169"/>
      <c r="I13" s="169">
        <v>0</v>
      </c>
      <c r="J13" s="169"/>
      <c r="K13" s="169">
        <v>0</v>
      </c>
      <c r="L13" s="169"/>
      <c r="M13" s="169">
        <v>0</v>
      </c>
      <c r="N13" s="169"/>
      <c r="O13" s="169">
        <v>77</v>
      </c>
      <c r="P13" s="169"/>
      <c r="Q13" s="169">
        <v>0</v>
      </c>
      <c r="R13" s="169"/>
      <c r="S13" s="169">
        <v>0</v>
      </c>
      <c r="T13" s="169"/>
      <c r="U13" s="169">
        <v>0</v>
      </c>
      <c r="V13" s="169"/>
      <c r="W13" s="169">
        <v>0</v>
      </c>
      <c r="X13" s="169"/>
      <c r="Y13" s="170">
        <f>SUM(E13:X13)</f>
        <v>621</v>
      </c>
      <c r="Z13" s="171"/>
      <c r="AA13" s="168">
        <f>Y13/Y57*100</f>
        <v>1.09697933227345</v>
      </c>
      <c r="AB13" s="190"/>
    </row>
    <row r="14" spans="2:49" s="15" customFormat="1" ht="24.9" customHeight="1" x14ac:dyDescent="0.25">
      <c r="B14" s="126"/>
      <c r="C14" s="523" t="s">
        <v>16</v>
      </c>
      <c r="D14" s="127"/>
      <c r="E14" s="169">
        <v>0</v>
      </c>
      <c r="F14" s="169"/>
      <c r="G14" s="169">
        <v>100096</v>
      </c>
      <c r="H14" s="175"/>
      <c r="I14" s="169">
        <v>10528</v>
      </c>
      <c r="J14" s="820" t="s">
        <v>65</v>
      </c>
      <c r="K14" s="169">
        <v>0</v>
      </c>
      <c r="L14" s="169"/>
      <c r="M14" s="169">
        <v>0</v>
      </c>
      <c r="N14" s="169"/>
      <c r="O14" s="169">
        <v>616</v>
      </c>
      <c r="P14" s="169"/>
      <c r="Q14" s="169">
        <v>0</v>
      </c>
      <c r="R14" s="169"/>
      <c r="S14" s="169">
        <v>0</v>
      </c>
      <c r="T14" s="169"/>
      <c r="U14" s="169">
        <v>0</v>
      </c>
      <c r="V14" s="169"/>
      <c r="W14" s="169">
        <v>0</v>
      </c>
      <c r="X14" s="169"/>
      <c r="Y14" s="170">
        <f>SUM(E14:X14)</f>
        <v>111240</v>
      </c>
      <c r="Z14" s="171"/>
      <c r="AA14" s="168">
        <f>Y14/Y58*100</f>
        <v>3.6999907533492498</v>
      </c>
      <c r="AB14" s="190"/>
    </row>
    <row r="15" spans="2:49" s="15" customFormat="1" ht="24.9" customHeight="1" x14ac:dyDescent="0.25">
      <c r="B15" s="126"/>
      <c r="C15" s="188" t="s">
        <v>27</v>
      </c>
      <c r="D15" s="172"/>
      <c r="E15" s="165"/>
      <c r="F15" s="165"/>
      <c r="G15" s="165"/>
      <c r="H15" s="165"/>
      <c r="I15" s="165"/>
      <c r="J15" s="169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7"/>
      <c r="AA15" s="168"/>
      <c r="AB15" s="190"/>
    </row>
    <row r="16" spans="2:49" s="15" customFormat="1" ht="24.9" customHeight="1" x14ac:dyDescent="0.25">
      <c r="B16" s="126"/>
      <c r="C16" s="523" t="s">
        <v>2</v>
      </c>
      <c r="D16" s="172"/>
      <c r="E16" s="169">
        <v>0</v>
      </c>
      <c r="F16" s="169"/>
      <c r="G16" s="169">
        <v>2</v>
      </c>
      <c r="H16" s="169"/>
      <c r="I16" s="169">
        <v>0</v>
      </c>
      <c r="J16" s="169"/>
      <c r="K16" s="169">
        <v>0</v>
      </c>
      <c r="L16" s="169"/>
      <c r="M16" s="169">
        <v>0</v>
      </c>
      <c r="N16" s="169"/>
      <c r="O16" s="169">
        <v>0</v>
      </c>
      <c r="P16" s="169"/>
      <c r="Q16" s="169">
        <v>0</v>
      </c>
      <c r="R16" s="169"/>
      <c r="S16" s="169">
        <v>0</v>
      </c>
      <c r="T16" s="169"/>
      <c r="U16" s="169">
        <v>0</v>
      </c>
      <c r="V16" s="169"/>
      <c r="W16" s="169">
        <v>0</v>
      </c>
      <c r="X16" s="169"/>
      <c r="Y16" s="170">
        <f>SUM(E16:X16)</f>
        <v>2</v>
      </c>
      <c r="Z16" s="171"/>
      <c r="AA16" s="168">
        <f>Y16/Y56*100</f>
        <v>4.4444444444444446</v>
      </c>
      <c r="AB16" s="190"/>
    </row>
    <row r="17" spans="2:28" s="15" customFormat="1" ht="15.6" x14ac:dyDescent="0.25">
      <c r="B17" s="126"/>
      <c r="C17" s="523" t="s">
        <v>15</v>
      </c>
      <c r="D17" s="172"/>
      <c r="E17" s="821">
        <v>0</v>
      </c>
      <c r="F17" s="169"/>
      <c r="G17" s="169">
        <v>799</v>
      </c>
      <c r="H17" s="169"/>
      <c r="I17" s="169">
        <v>0</v>
      </c>
      <c r="J17" s="169"/>
      <c r="K17" s="169">
        <v>0</v>
      </c>
      <c r="L17" s="169"/>
      <c r="M17" s="169">
        <v>0</v>
      </c>
      <c r="N17" s="169"/>
      <c r="O17" s="169">
        <v>0</v>
      </c>
      <c r="P17" s="169"/>
      <c r="Q17" s="169">
        <v>0</v>
      </c>
      <c r="R17" s="169"/>
      <c r="S17" s="169">
        <v>0</v>
      </c>
      <c r="T17" s="169"/>
      <c r="U17" s="169">
        <v>0</v>
      </c>
      <c r="V17" s="169"/>
      <c r="W17" s="169">
        <v>0</v>
      </c>
      <c r="X17" s="169"/>
      <c r="Y17" s="170">
        <f>SUM(E17:X17)</f>
        <v>799</v>
      </c>
      <c r="Z17" s="171"/>
      <c r="AA17" s="168">
        <f>Y17/Y57*100</f>
        <v>1.4114114114114114</v>
      </c>
      <c r="AB17" s="190"/>
    </row>
    <row r="18" spans="2:28" s="15" customFormat="1" ht="22.8" x14ac:dyDescent="0.25">
      <c r="B18" s="126"/>
      <c r="C18" s="523" t="s">
        <v>16</v>
      </c>
      <c r="D18" s="172"/>
      <c r="E18" s="169">
        <v>0</v>
      </c>
      <c r="F18" s="169"/>
      <c r="G18" s="169">
        <v>169224</v>
      </c>
      <c r="H18" s="175"/>
      <c r="I18" s="169">
        <v>0</v>
      </c>
      <c r="J18" s="169"/>
      <c r="K18" s="169">
        <v>0</v>
      </c>
      <c r="L18" s="169"/>
      <c r="M18" s="169">
        <v>0</v>
      </c>
      <c r="N18" s="169"/>
      <c r="O18" s="169">
        <v>0</v>
      </c>
      <c r="P18" s="169"/>
      <c r="Q18" s="169">
        <v>0</v>
      </c>
      <c r="R18" s="169"/>
      <c r="S18" s="169">
        <v>0</v>
      </c>
      <c r="T18" s="169"/>
      <c r="U18" s="169">
        <v>0</v>
      </c>
      <c r="V18" s="169"/>
      <c r="W18" s="169">
        <v>0</v>
      </c>
      <c r="X18" s="169"/>
      <c r="Y18" s="170">
        <f>SUM(E18:X18)</f>
        <v>169224</v>
      </c>
      <c r="Z18" s="495"/>
      <c r="AA18" s="168">
        <f>Y18/Y58*100</f>
        <v>5.6286159227325916</v>
      </c>
      <c r="AB18" s="190"/>
    </row>
    <row r="19" spans="2:28" s="15" customFormat="1" ht="15.6" x14ac:dyDescent="0.25">
      <c r="B19" s="126"/>
      <c r="C19" s="188" t="s">
        <v>28</v>
      </c>
      <c r="D19" s="172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70"/>
      <c r="Z19" s="171"/>
      <c r="AA19" s="173"/>
      <c r="AB19" s="190"/>
    </row>
    <row r="20" spans="2:28" s="15" customFormat="1" ht="15.6" x14ac:dyDescent="0.25">
      <c r="B20" s="126"/>
      <c r="C20" s="523" t="s">
        <v>2</v>
      </c>
      <c r="D20" s="172"/>
      <c r="E20" s="169">
        <v>0</v>
      </c>
      <c r="F20" s="169"/>
      <c r="G20" s="169">
        <v>2</v>
      </c>
      <c r="H20" s="169"/>
      <c r="I20" s="169">
        <v>2</v>
      </c>
      <c r="J20" s="169"/>
      <c r="K20" s="169">
        <v>1</v>
      </c>
      <c r="L20" s="169"/>
      <c r="M20" s="169">
        <v>0</v>
      </c>
      <c r="N20" s="169"/>
      <c r="O20" s="169">
        <v>0</v>
      </c>
      <c r="P20" s="169"/>
      <c r="Q20" s="169">
        <v>1</v>
      </c>
      <c r="R20" s="169"/>
      <c r="S20" s="169">
        <v>0</v>
      </c>
      <c r="T20" s="169"/>
      <c r="U20" s="169">
        <v>0</v>
      </c>
      <c r="V20" s="169"/>
      <c r="W20" s="169">
        <v>0</v>
      </c>
      <c r="X20" s="169"/>
      <c r="Y20" s="170">
        <f>SUM(E20:X20)</f>
        <v>6</v>
      </c>
      <c r="Z20" s="171"/>
      <c r="AA20" s="168">
        <f>Y20/Y56*100</f>
        <v>13.333333333333334</v>
      </c>
      <c r="AB20" s="190"/>
    </row>
    <row r="21" spans="2:28" s="15" customFormat="1" ht="15.6" x14ac:dyDescent="0.25">
      <c r="B21" s="126"/>
      <c r="C21" s="523" t="s">
        <v>15</v>
      </c>
      <c r="D21" s="172"/>
      <c r="E21" s="169">
        <v>0</v>
      </c>
      <c r="F21" s="169"/>
      <c r="G21" s="169">
        <v>1352</v>
      </c>
      <c r="H21" s="169"/>
      <c r="I21" s="169">
        <v>326</v>
      </c>
      <c r="J21" s="169"/>
      <c r="K21" s="169">
        <v>68</v>
      </c>
      <c r="L21" s="169"/>
      <c r="M21" s="169">
        <v>0</v>
      </c>
      <c r="N21" s="169"/>
      <c r="O21" s="169">
        <v>0</v>
      </c>
      <c r="P21" s="169"/>
      <c r="Q21" s="169">
        <v>81</v>
      </c>
      <c r="R21" s="169"/>
      <c r="S21" s="169">
        <v>0</v>
      </c>
      <c r="T21" s="169"/>
      <c r="U21" s="169">
        <v>0</v>
      </c>
      <c r="V21" s="169"/>
      <c r="W21" s="169">
        <v>0</v>
      </c>
      <c r="X21" s="169"/>
      <c r="Y21" s="170">
        <f>SUM(E21:X21)</f>
        <v>1827</v>
      </c>
      <c r="Z21" s="171"/>
      <c r="AA21" s="168">
        <f>Y21/Y57*100</f>
        <v>3.2273449920508743</v>
      </c>
      <c r="AB21" s="190"/>
    </row>
    <row r="22" spans="2:28" s="15" customFormat="1" ht="20.399999999999999" x14ac:dyDescent="0.25">
      <c r="B22" s="126"/>
      <c r="C22" s="523" t="s">
        <v>16</v>
      </c>
      <c r="D22" s="172"/>
      <c r="E22" s="169">
        <v>0</v>
      </c>
      <c r="F22" s="169"/>
      <c r="G22" s="169">
        <v>127808</v>
      </c>
      <c r="H22" s="175"/>
      <c r="I22" s="169">
        <v>7536</v>
      </c>
      <c r="J22" s="169"/>
      <c r="K22" s="169">
        <v>1088</v>
      </c>
      <c r="L22" s="169"/>
      <c r="M22" s="169">
        <v>0</v>
      </c>
      <c r="N22" s="169"/>
      <c r="O22" s="169">
        <v>0</v>
      </c>
      <c r="P22" s="169"/>
      <c r="Q22" s="169">
        <v>648</v>
      </c>
      <c r="R22" s="169"/>
      <c r="S22" s="169">
        <v>0</v>
      </c>
      <c r="T22" s="169"/>
      <c r="U22" s="169">
        <v>0</v>
      </c>
      <c r="V22" s="169"/>
      <c r="W22" s="169">
        <v>0</v>
      </c>
      <c r="X22" s="169"/>
      <c r="Y22" s="170">
        <f>SUM(E22:X22)</f>
        <v>137080</v>
      </c>
      <c r="Z22" s="171"/>
      <c r="AA22" s="168">
        <f>Y22/Y58*100</f>
        <v>4.5594636144292986</v>
      </c>
      <c r="AB22" s="190"/>
    </row>
    <row r="23" spans="2:28" s="15" customFormat="1" ht="15.6" x14ac:dyDescent="0.25">
      <c r="B23" s="126"/>
      <c r="C23" s="188" t="s">
        <v>29</v>
      </c>
      <c r="D23" s="172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70"/>
      <c r="Z23" s="171"/>
      <c r="AA23" s="173"/>
      <c r="AB23" s="190"/>
    </row>
    <row r="24" spans="2:28" s="15" customFormat="1" ht="15.6" x14ac:dyDescent="0.25">
      <c r="B24" s="126"/>
      <c r="C24" s="523" t="s">
        <v>2</v>
      </c>
      <c r="D24" s="127"/>
      <c r="E24" s="169">
        <v>0</v>
      </c>
      <c r="F24" s="169"/>
      <c r="G24" s="169">
        <v>1</v>
      </c>
      <c r="H24" s="169"/>
      <c r="I24" s="169">
        <v>2</v>
      </c>
      <c r="J24" s="169"/>
      <c r="K24" s="169">
        <v>0</v>
      </c>
      <c r="L24" s="169"/>
      <c r="M24" s="169">
        <v>0</v>
      </c>
      <c r="N24" s="169"/>
      <c r="O24" s="169">
        <v>0</v>
      </c>
      <c r="P24" s="169"/>
      <c r="Q24" s="169">
        <v>0</v>
      </c>
      <c r="R24" s="169"/>
      <c r="S24" s="169">
        <v>0</v>
      </c>
      <c r="T24" s="169"/>
      <c r="U24" s="169">
        <v>0</v>
      </c>
      <c r="V24" s="169"/>
      <c r="W24" s="169">
        <v>0</v>
      </c>
      <c r="X24" s="169"/>
      <c r="Y24" s="170">
        <f>SUM(E24:X24)</f>
        <v>3</v>
      </c>
      <c r="Z24" s="171"/>
      <c r="AA24" s="168">
        <f>Y24/Y56*100</f>
        <v>6.666666666666667</v>
      </c>
      <c r="AB24" s="190"/>
    </row>
    <row r="25" spans="2:28" s="15" customFormat="1" ht="15.6" x14ac:dyDescent="0.25">
      <c r="B25" s="126"/>
      <c r="C25" s="523" t="s">
        <v>15</v>
      </c>
      <c r="D25" s="127"/>
      <c r="E25" s="169">
        <v>0</v>
      </c>
      <c r="F25" s="169"/>
      <c r="G25" s="169">
        <v>332</v>
      </c>
      <c r="H25" s="169"/>
      <c r="I25" s="169">
        <v>138</v>
      </c>
      <c r="J25" s="169"/>
      <c r="K25" s="169">
        <v>0</v>
      </c>
      <c r="L25" s="169"/>
      <c r="M25" s="169">
        <v>0</v>
      </c>
      <c r="N25" s="169"/>
      <c r="O25" s="169">
        <v>0</v>
      </c>
      <c r="P25" s="169"/>
      <c r="Q25" s="169">
        <v>0</v>
      </c>
      <c r="R25" s="169"/>
      <c r="S25" s="169">
        <v>0</v>
      </c>
      <c r="T25" s="169"/>
      <c r="U25" s="169">
        <v>0</v>
      </c>
      <c r="V25" s="169"/>
      <c r="W25" s="169">
        <v>0</v>
      </c>
      <c r="X25" s="169"/>
      <c r="Y25" s="170">
        <f>SUM(E25:X25)</f>
        <v>470</v>
      </c>
      <c r="Z25" s="171"/>
      <c r="AA25" s="168">
        <f>Y25/Y57*100</f>
        <v>0.83024200671259507</v>
      </c>
      <c r="AB25" s="190"/>
    </row>
    <row r="26" spans="2:28" s="15" customFormat="1" ht="20.399999999999999" x14ac:dyDescent="0.25">
      <c r="B26" s="126"/>
      <c r="C26" s="523" t="s">
        <v>16</v>
      </c>
      <c r="D26" s="127"/>
      <c r="E26" s="169">
        <v>0</v>
      </c>
      <c r="F26" s="169"/>
      <c r="G26" s="169">
        <v>5312</v>
      </c>
      <c r="H26" s="175"/>
      <c r="I26" s="169">
        <v>11224</v>
      </c>
      <c r="J26" s="169"/>
      <c r="K26" s="169">
        <v>0</v>
      </c>
      <c r="L26" s="169"/>
      <c r="M26" s="169">
        <v>0</v>
      </c>
      <c r="N26" s="169"/>
      <c r="O26" s="169">
        <v>0</v>
      </c>
      <c r="P26" s="169"/>
      <c r="Q26" s="169">
        <v>0</v>
      </c>
      <c r="R26" s="169"/>
      <c r="S26" s="169">
        <v>0</v>
      </c>
      <c r="T26" s="169"/>
      <c r="U26" s="169">
        <v>0</v>
      </c>
      <c r="V26" s="169"/>
      <c r="W26" s="169">
        <v>0</v>
      </c>
      <c r="X26" s="169"/>
      <c r="Y26" s="170">
        <f>SUM(E26:X26)</f>
        <v>16536</v>
      </c>
      <c r="Z26" s="171"/>
      <c r="AA26" s="168">
        <f>Y26/Y58*100</f>
        <v>0.55000941295741823</v>
      </c>
      <c r="AB26" s="190"/>
    </row>
    <row r="27" spans="2:28" s="15" customFormat="1" ht="15.6" x14ac:dyDescent="0.25">
      <c r="B27" s="126"/>
      <c r="C27" s="188" t="s">
        <v>30</v>
      </c>
      <c r="D27" s="172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70"/>
      <c r="Z27" s="171"/>
      <c r="AA27" s="173"/>
      <c r="AB27" s="190"/>
    </row>
    <row r="28" spans="2:28" s="15" customFormat="1" ht="15.6" x14ac:dyDescent="0.25">
      <c r="B28" s="126"/>
      <c r="C28" s="523" t="s">
        <v>2</v>
      </c>
      <c r="D28" s="174"/>
      <c r="E28" s="169">
        <v>0</v>
      </c>
      <c r="F28" s="169"/>
      <c r="G28" s="169">
        <v>3</v>
      </c>
      <c r="H28" s="169"/>
      <c r="I28" s="169">
        <v>1</v>
      </c>
      <c r="J28" s="169"/>
      <c r="K28" s="169">
        <v>0</v>
      </c>
      <c r="L28" s="169"/>
      <c r="M28" s="169">
        <v>0</v>
      </c>
      <c r="N28" s="169"/>
      <c r="O28" s="169">
        <v>1</v>
      </c>
      <c r="P28" s="169"/>
      <c r="Q28" s="169">
        <v>1</v>
      </c>
      <c r="R28" s="169"/>
      <c r="S28" s="169">
        <v>1</v>
      </c>
      <c r="T28" s="169"/>
      <c r="U28" s="169">
        <v>0</v>
      </c>
      <c r="V28" s="169"/>
      <c r="W28" s="169">
        <v>0</v>
      </c>
      <c r="X28" s="169"/>
      <c r="Y28" s="170">
        <f>SUM(E28:X28)</f>
        <v>7</v>
      </c>
      <c r="Z28" s="171"/>
      <c r="AA28" s="168">
        <f>Y28/Y56*100</f>
        <v>15.555555555555555</v>
      </c>
      <c r="AB28" s="190"/>
    </row>
    <row r="29" spans="2:28" s="15" customFormat="1" ht="15.6" x14ac:dyDescent="0.25">
      <c r="B29" s="126"/>
      <c r="C29" s="523" t="s">
        <v>15</v>
      </c>
      <c r="D29" s="174"/>
      <c r="E29" s="169">
        <v>0</v>
      </c>
      <c r="F29" s="169"/>
      <c r="G29" s="169">
        <v>807</v>
      </c>
      <c r="H29" s="169"/>
      <c r="I29" s="169">
        <v>76</v>
      </c>
      <c r="J29" s="169"/>
      <c r="K29" s="169">
        <v>0</v>
      </c>
      <c r="L29" s="169"/>
      <c r="M29" s="169">
        <v>0</v>
      </c>
      <c r="N29" s="169"/>
      <c r="O29" s="169">
        <v>88</v>
      </c>
      <c r="P29" s="169"/>
      <c r="Q29" s="169">
        <v>81</v>
      </c>
      <c r="R29" s="169"/>
      <c r="S29" s="169">
        <v>672</v>
      </c>
      <c r="T29" s="169"/>
      <c r="U29" s="169">
        <v>0</v>
      </c>
      <c r="V29" s="169"/>
      <c r="W29" s="169">
        <v>0</v>
      </c>
      <c r="X29" s="169"/>
      <c r="Y29" s="170">
        <f>SUM(E29:X29)</f>
        <v>1724</v>
      </c>
      <c r="Z29" s="171"/>
      <c r="AA29" s="168">
        <f>Y29/Y57*100</f>
        <v>3.0453983395159865</v>
      </c>
      <c r="AB29" s="190"/>
    </row>
    <row r="30" spans="2:28" s="15" customFormat="1" ht="20.399999999999999" x14ac:dyDescent="0.25">
      <c r="B30" s="126"/>
      <c r="C30" s="523" t="s">
        <v>16</v>
      </c>
      <c r="D30" s="174"/>
      <c r="E30" s="169">
        <v>0</v>
      </c>
      <c r="F30" s="169"/>
      <c r="G30" s="169">
        <v>31080</v>
      </c>
      <c r="H30" s="175"/>
      <c r="I30" s="169">
        <v>7664</v>
      </c>
      <c r="J30" s="822"/>
      <c r="K30" s="169">
        <v>0</v>
      </c>
      <c r="L30" s="169"/>
      <c r="M30" s="169">
        <v>0</v>
      </c>
      <c r="N30" s="169"/>
      <c r="O30" s="169">
        <v>704</v>
      </c>
      <c r="P30" s="169"/>
      <c r="Q30" s="169">
        <v>648</v>
      </c>
      <c r="R30" s="169"/>
      <c r="S30" s="169">
        <v>5376</v>
      </c>
      <c r="T30" s="169"/>
      <c r="U30" s="169">
        <v>0</v>
      </c>
      <c r="V30" s="169"/>
      <c r="W30" s="169">
        <v>0</v>
      </c>
      <c r="X30" s="169"/>
      <c r="Y30" s="170">
        <f>SUM(E30:X30)</f>
        <v>45472</v>
      </c>
      <c r="Z30" s="171"/>
      <c r="AA30" s="168">
        <f>Y30/Y58*100</f>
        <v>1.5124593629656338</v>
      </c>
      <c r="AB30" s="190"/>
    </row>
    <row r="31" spans="2:28" s="15" customFormat="1" ht="15.6" x14ac:dyDescent="0.25">
      <c r="B31" s="126"/>
      <c r="C31" s="188" t="s">
        <v>186</v>
      </c>
      <c r="D31" s="172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70"/>
      <c r="Z31" s="171"/>
      <c r="AA31" s="168"/>
      <c r="AB31" s="190"/>
    </row>
    <row r="32" spans="2:28" s="15" customFormat="1" ht="15.6" x14ac:dyDescent="0.25">
      <c r="B32" s="126"/>
      <c r="C32" s="523" t="s">
        <v>2</v>
      </c>
      <c r="D32" s="127"/>
      <c r="E32" s="169">
        <v>1</v>
      </c>
      <c r="F32" s="169"/>
      <c r="G32" s="169">
        <v>1</v>
      </c>
      <c r="H32" s="169"/>
      <c r="I32" s="169">
        <v>1</v>
      </c>
      <c r="J32" s="169"/>
      <c r="K32" s="169">
        <v>0</v>
      </c>
      <c r="L32" s="169"/>
      <c r="M32" s="169">
        <v>0</v>
      </c>
      <c r="N32" s="169"/>
      <c r="O32" s="169">
        <v>0</v>
      </c>
      <c r="P32" s="169"/>
      <c r="Q32" s="169">
        <v>4</v>
      </c>
      <c r="R32" s="169"/>
      <c r="S32" s="169">
        <v>1</v>
      </c>
      <c r="T32" s="169"/>
      <c r="U32" s="169">
        <v>0</v>
      </c>
      <c r="V32" s="169"/>
      <c r="W32" s="169">
        <v>1</v>
      </c>
      <c r="X32" s="169"/>
      <c r="Y32" s="170">
        <f>SUM(E32:X32)</f>
        <v>9</v>
      </c>
      <c r="Z32" s="171"/>
      <c r="AA32" s="168">
        <f>Y32/Y56*100</f>
        <v>20</v>
      </c>
      <c r="AB32" s="190"/>
    </row>
    <row r="33" spans="2:28" s="15" customFormat="1" ht="15.6" x14ac:dyDescent="0.25">
      <c r="B33" s="126"/>
      <c r="C33" s="523" t="s">
        <v>15</v>
      </c>
      <c r="D33" s="127"/>
      <c r="E33" s="169">
        <v>171</v>
      </c>
      <c r="F33" s="169"/>
      <c r="G33" s="169">
        <v>194</v>
      </c>
      <c r="H33" s="169"/>
      <c r="I33" s="169">
        <v>1000</v>
      </c>
      <c r="J33" s="169"/>
      <c r="K33" s="169">
        <v>0</v>
      </c>
      <c r="L33" s="169"/>
      <c r="M33" s="169">
        <v>0</v>
      </c>
      <c r="N33" s="169"/>
      <c r="O33" s="169">
        <v>0</v>
      </c>
      <c r="P33" s="169"/>
      <c r="Q33" s="169">
        <v>10771</v>
      </c>
      <c r="R33" s="169"/>
      <c r="S33" s="169">
        <v>24</v>
      </c>
      <c r="T33" s="169"/>
      <c r="U33" s="169">
        <v>0</v>
      </c>
      <c r="V33" s="169"/>
      <c r="W33" s="169">
        <v>315</v>
      </c>
      <c r="X33" s="169"/>
      <c r="Y33" s="170">
        <f>SUM(E33:X33)</f>
        <v>12475</v>
      </c>
      <c r="Z33" s="171"/>
      <c r="AA33" s="168">
        <f>Y33/Y57*100</f>
        <v>22.036742624977919</v>
      </c>
      <c r="AB33" s="190"/>
    </row>
    <row r="34" spans="2:28" s="15" customFormat="1" ht="24.9" customHeight="1" x14ac:dyDescent="0.25">
      <c r="B34" s="126"/>
      <c r="C34" s="523" t="s">
        <v>16</v>
      </c>
      <c r="D34" s="127"/>
      <c r="E34" s="169">
        <v>2736</v>
      </c>
      <c r="F34" s="169"/>
      <c r="G34" s="169">
        <v>3104</v>
      </c>
      <c r="H34" s="175"/>
      <c r="I34" s="169">
        <v>8000</v>
      </c>
      <c r="J34" s="169"/>
      <c r="K34" s="169">
        <v>0</v>
      </c>
      <c r="L34" s="169"/>
      <c r="M34" s="169">
        <v>0</v>
      </c>
      <c r="N34" s="169"/>
      <c r="O34" s="169">
        <v>0</v>
      </c>
      <c r="P34" s="169"/>
      <c r="Q34" s="169">
        <v>396336</v>
      </c>
      <c r="R34" s="169"/>
      <c r="S34" s="169">
        <v>192</v>
      </c>
      <c r="T34" s="169"/>
      <c r="U34" s="169">
        <v>0</v>
      </c>
      <c r="V34" s="169"/>
      <c r="W34" s="169">
        <v>5040</v>
      </c>
      <c r="X34" s="334"/>
      <c r="Y34" s="170">
        <f>SUM(E34:X34)</f>
        <v>415408</v>
      </c>
      <c r="Z34" s="175"/>
      <c r="AA34" s="168">
        <f>Y34/Y58*100</f>
        <v>13.817024081870777</v>
      </c>
      <c r="AB34" s="190"/>
    </row>
    <row r="35" spans="2:28" s="15" customFormat="1" ht="15.6" x14ac:dyDescent="0.25">
      <c r="B35" s="126"/>
      <c r="C35" s="188" t="s">
        <v>32</v>
      </c>
      <c r="D35" s="127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0"/>
      <c r="Z35" s="171"/>
      <c r="AA35" s="168"/>
      <c r="AB35" s="190"/>
    </row>
    <row r="36" spans="2:28" s="15" customFormat="1" ht="15.6" x14ac:dyDescent="0.25">
      <c r="B36" s="126"/>
      <c r="C36" s="523" t="s">
        <v>2</v>
      </c>
      <c r="D36" s="127"/>
      <c r="E36" s="169">
        <v>0</v>
      </c>
      <c r="F36" s="169"/>
      <c r="G36" s="169">
        <v>0</v>
      </c>
      <c r="H36" s="169"/>
      <c r="I36" s="169">
        <v>0</v>
      </c>
      <c r="J36" s="169"/>
      <c r="K36" s="169">
        <v>0</v>
      </c>
      <c r="L36" s="169"/>
      <c r="M36" s="169">
        <v>0</v>
      </c>
      <c r="N36" s="169"/>
      <c r="O36" s="169">
        <v>0</v>
      </c>
      <c r="P36" s="169"/>
      <c r="Q36" s="169">
        <v>2</v>
      </c>
      <c r="R36" s="169"/>
      <c r="S36" s="169">
        <v>0</v>
      </c>
      <c r="T36" s="169"/>
      <c r="U36" s="169">
        <v>0</v>
      </c>
      <c r="V36" s="169"/>
      <c r="W36" s="169">
        <v>0</v>
      </c>
      <c r="X36" s="169"/>
      <c r="Y36" s="170">
        <f>SUM(E36:X36)</f>
        <v>2</v>
      </c>
      <c r="Z36" s="171"/>
      <c r="AA36" s="168">
        <f>Y36/Y56*100</f>
        <v>4.4444444444444446</v>
      </c>
      <c r="AB36" s="190"/>
    </row>
    <row r="37" spans="2:28" s="15" customFormat="1" ht="15.6" x14ac:dyDescent="0.25">
      <c r="B37" s="126"/>
      <c r="C37" s="523" t="s">
        <v>15</v>
      </c>
      <c r="D37" s="127"/>
      <c r="E37" s="169">
        <v>0</v>
      </c>
      <c r="F37" s="169"/>
      <c r="G37" s="169">
        <v>0</v>
      </c>
      <c r="H37" s="169"/>
      <c r="I37" s="169">
        <v>0</v>
      </c>
      <c r="J37" s="169"/>
      <c r="K37" s="169">
        <v>0</v>
      </c>
      <c r="L37" s="169"/>
      <c r="M37" s="169">
        <v>0</v>
      </c>
      <c r="N37" s="169"/>
      <c r="O37" s="169">
        <v>0</v>
      </c>
      <c r="P37" s="169"/>
      <c r="Q37" s="169">
        <v>8143</v>
      </c>
      <c r="R37" s="169"/>
      <c r="S37" s="169">
        <v>0</v>
      </c>
      <c r="T37" s="169"/>
      <c r="U37" s="169">
        <v>0</v>
      </c>
      <c r="V37" s="169"/>
      <c r="W37" s="169">
        <v>0</v>
      </c>
      <c r="X37" s="169"/>
      <c r="Y37" s="170">
        <f>SUM(E37:X37)</f>
        <v>8143</v>
      </c>
      <c r="Z37" s="171"/>
      <c r="AA37" s="168">
        <f>Y37/Y57*100</f>
        <v>14.384384384384386</v>
      </c>
      <c r="AB37" s="190"/>
    </row>
    <row r="38" spans="2:28" s="15" customFormat="1" ht="24.9" customHeight="1" x14ac:dyDescent="0.25">
      <c r="B38" s="126"/>
      <c r="C38" s="523" t="s">
        <v>16</v>
      </c>
      <c r="D38" s="127"/>
      <c r="E38" s="169">
        <v>0</v>
      </c>
      <c r="F38" s="169"/>
      <c r="G38" s="169">
        <v>0</v>
      </c>
      <c r="H38" s="175"/>
      <c r="I38" s="169">
        <v>0</v>
      </c>
      <c r="J38" s="169"/>
      <c r="K38" s="169">
        <v>0</v>
      </c>
      <c r="L38" s="169"/>
      <c r="M38" s="169">
        <v>0</v>
      </c>
      <c r="N38" s="169"/>
      <c r="O38" s="169">
        <v>0</v>
      </c>
      <c r="P38" s="169"/>
      <c r="Q38" s="169">
        <v>195238</v>
      </c>
      <c r="R38" s="169"/>
      <c r="S38" s="169">
        <v>0</v>
      </c>
      <c r="T38" s="169"/>
      <c r="U38" s="169">
        <v>0</v>
      </c>
      <c r="V38" s="169"/>
      <c r="W38" s="169">
        <v>0</v>
      </c>
      <c r="X38" s="169"/>
      <c r="Y38" s="170">
        <f>SUM(E38:X38)</f>
        <v>195238</v>
      </c>
      <c r="Z38" s="171"/>
      <c r="AA38" s="168">
        <f>Y38/Y58*100</f>
        <v>6.4938762558648042</v>
      </c>
      <c r="AB38" s="190"/>
    </row>
    <row r="39" spans="2:28" s="15" customFormat="1" ht="15.6" x14ac:dyDescent="0.25">
      <c r="B39" s="126"/>
      <c r="C39" s="188" t="s">
        <v>33</v>
      </c>
      <c r="D39" s="127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0"/>
      <c r="Z39" s="171"/>
      <c r="AA39" s="177"/>
      <c r="AB39" s="190"/>
    </row>
    <row r="40" spans="2:28" s="15" customFormat="1" ht="15.6" x14ac:dyDescent="0.25">
      <c r="B40" s="126"/>
      <c r="C40" s="523" t="s">
        <v>2</v>
      </c>
      <c r="D40" s="127"/>
      <c r="E40" s="169">
        <v>0</v>
      </c>
      <c r="F40" s="169"/>
      <c r="G40" s="169">
        <v>0</v>
      </c>
      <c r="H40" s="169"/>
      <c r="I40" s="169">
        <v>0</v>
      </c>
      <c r="J40" s="169"/>
      <c r="K40" s="169">
        <v>0</v>
      </c>
      <c r="L40" s="169"/>
      <c r="M40" s="169">
        <v>1</v>
      </c>
      <c r="N40" s="169"/>
      <c r="O40" s="169">
        <v>0</v>
      </c>
      <c r="P40" s="169"/>
      <c r="Q40" s="169">
        <v>1</v>
      </c>
      <c r="R40" s="169"/>
      <c r="S40" s="169">
        <v>1</v>
      </c>
      <c r="T40" s="169"/>
      <c r="U40" s="169">
        <v>0</v>
      </c>
      <c r="V40" s="169"/>
      <c r="W40" s="169">
        <v>0</v>
      </c>
      <c r="X40" s="169"/>
      <c r="Y40" s="170">
        <f>SUM(E40:X40)</f>
        <v>3</v>
      </c>
      <c r="Z40" s="171"/>
      <c r="AA40" s="168">
        <f>Y40/Y56*100</f>
        <v>6.666666666666667</v>
      </c>
      <c r="AB40" s="190"/>
    </row>
    <row r="41" spans="2:28" s="15" customFormat="1" ht="15.6" x14ac:dyDescent="0.25">
      <c r="B41" s="126"/>
      <c r="C41" s="523" t="s">
        <v>15</v>
      </c>
      <c r="D41" s="127"/>
      <c r="E41" s="169">
        <v>0</v>
      </c>
      <c r="F41" s="169"/>
      <c r="G41" s="169">
        <v>0</v>
      </c>
      <c r="H41" s="169"/>
      <c r="I41" s="169">
        <v>0</v>
      </c>
      <c r="J41" s="169"/>
      <c r="K41" s="169">
        <v>0</v>
      </c>
      <c r="L41" s="169"/>
      <c r="M41" s="169">
        <v>45</v>
      </c>
      <c r="N41" s="169"/>
      <c r="O41" s="169">
        <v>0</v>
      </c>
      <c r="P41" s="169"/>
      <c r="Q41" s="169">
        <v>2243</v>
      </c>
      <c r="R41" s="169"/>
      <c r="S41" s="169">
        <v>220</v>
      </c>
      <c r="T41" s="169"/>
      <c r="U41" s="169">
        <v>0</v>
      </c>
      <c r="V41" s="169"/>
      <c r="W41" s="169">
        <v>0</v>
      </c>
      <c r="X41" s="169"/>
      <c r="Y41" s="170">
        <f>SUM(E41:X41)</f>
        <v>2508</v>
      </c>
      <c r="Z41" s="171"/>
      <c r="AA41" s="168">
        <f>Y41/Y57*100</f>
        <v>4.4303126656067828</v>
      </c>
      <c r="AB41" s="190"/>
    </row>
    <row r="42" spans="2:28" s="15" customFormat="1" ht="24.9" customHeight="1" x14ac:dyDescent="0.25">
      <c r="B42" s="126"/>
      <c r="C42" s="523" t="s">
        <v>16</v>
      </c>
      <c r="D42" s="127"/>
      <c r="E42" s="169">
        <v>0</v>
      </c>
      <c r="F42" s="169"/>
      <c r="G42" s="169">
        <v>0</v>
      </c>
      <c r="H42" s="175"/>
      <c r="I42" s="169">
        <v>0</v>
      </c>
      <c r="J42" s="169"/>
      <c r="K42" s="169">
        <v>0</v>
      </c>
      <c r="L42" s="169"/>
      <c r="M42" s="169">
        <v>1800</v>
      </c>
      <c r="N42" s="169"/>
      <c r="O42" s="169">
        <v>0</v>
      </c>
      <c r="P42" s="169"/>
      <c r="Q42" s="169">
        <v>121316</v>
      </c>
      <c r="R42" s="169"/>
      <c r="S42" s="169">
        <v>3520</v>
      </c>
      <c r="T42" s="169"/>
      <c r="U42" s="169">
        <v>0</v>
      </c>
      <c r="V42" s="169"/>
      <c r="W42" s="169">
        <v>0</v>
      </c>
      <c r="X42" s="169"/>
      <c r="Y42" s="170">
        <f>SUM(E42:X42)</f>
        <v>126636</v>
      </c>
      <c r="Z42" s="171"/>
      <c r="AA42" s="168">
        <f>Y42/Y58*100</f>
        <v>4.2120822459649014</v>
      </c>
      <c r="AB42" s="190"/>
    </row>
    <row r="43" spans="2:28" s="15" customFormat="1" ht="15.6" x14ac:dyDescent="0.25">
      <c r="B43" s="126"/>
      <c r="C43" s="188" t="s">
        <v>34</v>
      </c>
      <c r="D43" s="127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0"/>
      <c r="Z43" s="171"/>
      <c r="AA43" s="177"/>
      <c r="AB43" s="190"/>
    </row>
    <row r="44" spans="2:28" s="15" customFormat="1" ht="15.6" x14ac:dyDescent="0.25">
      <c r="B44" s="126"/>
      <c r="C44" s="523" t="s">
        <v>2</v>
      </c>
      <c r="D44" s="127"/>
      <c r="E44" s="169">
        <v>0</v>
      </c>
      <c r="F44" s="169"/>
      <c r="G44" s="169">
        <v>1</v>
      </c>
      <c r="H44" s="169"/>
      <c r="I44" s="169">
        <v>0</v>
      </c>
      <c r="J44" s="169"/>
      <c r="K44" s="169">
        <v>0</v>
      </c>
      <c r="L44" s="169"/>
      <c r="M44" s="169">
        <v>0</v>
      </c>
      <c r="N44" s="169"/>
      <c r="O44" s="169">
        <v>0</v>
      </c>
      <c r="P44" s="169"/>
      <c r="Q44" s="169">
        <v>2</v>
      </c>
      <c r="R44" s="169"/>
      <c r="S44" s="169">
        <v>0</v>
      </c>
      <c r="T44" s="169"/>
      <c r="U44" s="169">
        <v>1</v>
      </c>
      <c r="V44" s="169"/>
      <c r="W44" s="169">
        <v>0</v>
      </c>
      <c r="X44" s="169"/>
      <c r="Y44" s="170">
        <f>SUM(E44:X44)</f>
        <v>4</v>
      </c>
      <c r="Z44" s="171"/>
      <c r="AA44" s="168">
        <f>Y44/Y56*100</f>
        <v>8.8888888888888893</v>
      </c>
      <c r="AB44" s="190"/>
    </row>
    <row r="45" spans="2:28" s="15" customFormat="1" ht="15.6" x14ac:dyDescent="0.25">
      <c r="B45" s="126"/>
      <c r="C45" s="523" t="s">
        <v>15</v>
      </c>
      <c r="D45" s="127"/>
      <c r="E45" s="169">
        <v>0</v>
      </c>
      <c r="F45" s="169"/>
      <c r="G45" s="169">
        <v>930</v>
      </c>
      <c r="H45" s="169"/>
      <c r="I45" s="169">
        <v>0</v>
      </c>
      <c r="J45" s="169"/>
      <c r="K45" s="169">
        <v>0</v>
      </c>
      <c r="L45" s="169"/>
      <c r="M45" s="169">
        <v>0</v>
      </c>
      <c r="N45" s="169"/>
      <c r="O45" s="169">
        <v>0</v>
      </c>
      <c r="P45" s="169"/>
      <c r="Q45" s="169">
        <v>12900</v>
      </c>
      <c r="R45" s="169"/>
      <c r="S45" s="169">
        <v>0</v>
      </c>
      <c r="T45" s="169"/>
      <c r="U45" s="169">
        <v>9154</v>
      </c>
      <c r="V45" s="169"/>
      <c r="W45" s="169">
        <v>0</v>
      </c>
      <c r="X45" s="169"/>
      <c r="Y45" s="170">
        <f>SUM(E45:X45)</f>
        <v>22984</v>
      </c>
      <c r="Z45" s="171"/>
      <c r="AA45" s="168">
        <f>Y45/Y57*100</f>
        <v>40.6006006006006</v>
      </c>
      <c r="AB45" s="190"/>
    </row>
    <row r="46" spans="2:28" s="15" customFormat="1" ht="20.399999999999999" x14ac:dyDescent="0.25">
      <c r="B46" s="126"/>
      <c r="C46" s="523" t="s">
        <v>16</v>
      </c>
      <c r="D46" s="127"/>
      <c r="E46" s="169">
        <v>0</v>
      </c>
      <c r="F46" s="169"/>
      <c r="G46" s="169">
        <v>141360</v>
      </c>
      <c r="H46" s="175"/>
      <c r="I46" s="169">
        <v>0</v>
      </c>
      <c r="J46" s="169"/>
      <c r="K46" s="169">
        <v>0</v>
      </c>
      <c r="L46" s="169"/>
      <c r="M46" s="169">
        <v>0</v>
      </c>
      <c r="N46" s="169"/>
      <c r="O46" s="169">
        <v>0</v>
      </c>
      <c r="P46" s="169"/>
      <c r="Q46" s="169">
        <v>946400</v>
      </c>
      <c r="R46" s="169"/>
      <c r="S46" s="169">
        <v>0</v>
      </c>
      <c r="T46" s="169"/>
      <c r="U46" s="169">
        <v>54924</v>
      </c>
      <c r="V46" s="169"/>
      <c r="W46" s="169">
        <v>0</v>
      </c>
      <c r="X46" s="169"/>
      <c r="Y46" s="170">
        <f>SUM(E46:X46)</f>
        <v>1142684</v>
      </c>
      <c r="Z46" s="171"/>
      <c r="AA46" s="168">
        <f>Y46/Y58*100</f>
        <v>38.00719376123817</v>
      </c>
      <c r="AB46" s="190"/>
    </row>
    <row r="47" spans="2:28" s="15" customFormat="1" ht="24.9" customHeight="1" x14ac:dyDescent="0.25">
      <c r="B47" s="126"/>
      <c r="C47" s="188" t="s">
        <v>35</v>
      </c>
      <c r="D47" s="127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0"/>
      <c r="Z47" s="171"/>
      <c r="AA47" s="177"/>
      <c r="AB47" s="190"/>
    </row>
    <row r="48" spans="2:28" s="15" customFormat="1" ht="15.6" x14ac:dyDescent="0.25">
      <c r="B48" s="126"/>
      <c r="C48" s="523" t="s">
        <v>2</v>
      </c>
      <c r="D48" s="127"/>
      <c r="E48" s="169">
        <v>0</v>
      </c>
      <c r="F48" s="169"/>
      <c r="G48" s="169">
        <v>1</v>
      </c>
      <c r="H48" s="169"/>
      <c r="I48" s="169">
        <v>0</v>
      </c>
      <c r="J48" s="169"/>
      <c r="K48" s="169">
        <v>0</v>
      </c>
      <c r="L48" s="169"/>
      <c r="M48" s="169">
        <v>0</v>
      </c>
      <c r="N48" s="169"/>
      <c r="O48" s="169">
        <v>0</v>
      </c>
      <c r="P48" s="169"/>
      <c r="Q48" s="169">
        <v>1</v>
      </c>
      <c r="R48" s="169"/>
      <c r="S48" s="169">
        <v>0</v>
      </c>
      <c r="T48" s="169"/>
      <c r="U48" s="169">
        <v>0</v>
      </c>
      <c r="V48" s="169"/>
      <c r="W48" s="169">
        <v>0</v>
      </c>
      <c r="X48" s="169"/>
      <c r="Y48" s="170">
        <f>SUM(E48:X48)</f>
        <v>2</v>
      </c>
      <c r="Z48" s="171"/>
      <c r="AA48" s="168">
        <f>Y48/Y56*100</f>
        <v>4.4444444444444446</v>
      </c>
      <c r="AB48" s="190"/>
    </row>
    <row r="49" spans="2:28" s="15" customFormat="1" ht="15.6" x14ac:dyDescent="0.25">
      <c r="B49" s="126"/>
      <c r="C49" s="523" t="s">
        <v>15</v>
      </c>
      <c r="D49" s="127"/>
      <c r="E49" s="169">
        <v>0</v>
      </c>
      <c r="F49" s="169"/>
      <c r="G49" s="169">
        <v>3000</v>
      </c>
      <c r="H49" s="169"/>
      <c r="I49" s="169">
        <v>0</v>
      </c>
      <c r="J49" s="169"/>
      <c r="K49" s="169">
        <v>0</v>
      </c>
      <c r="L49" s="169"/>
      <c r="M49" s="169">
        <v>0</v>
      </c>
      <c r="N49" s="169"/>
      <c r="O49" s="169">
        <v>0</v>
      </c>
      <c r="P49" s="169"/>
      <c r="Q49" s="169">
        <v>886</v>
      </c>
      <c r="R49" s="169"/>
      <c r="S49" s="169">
        <v>0</v>
      </c>
      <c r="T49" s="169"/>
      <c r="U49" s="169">
        <v>0</v>
      </c>
      <c r="V49" s="169"/>
      <c r="W49" s="169">
        <v>0</v>
      </c>
      <c r="X49" s="169"/>
      <c r="Y49" s="170">
        <f>SUM(E49:X49)</f>
        <v>3886</v>
      </c>
      <c r="Z49" s="171"/>
      <c r="AA49" s="168">
        <f>Y49/Y57*100</f>
        <v>6.8645115703939235</v>
      </c>
      <c r="AB49" s="190"/>
    </row>
    <row r="50" spans="2:28" s="15" customFormat="1" ht="24.9" customHeight="1" x14ac:dyDescent="0.25">
      <c r="B50" s="126"/>
      <c r="C50" s="523" t="s">
        <v>16</v>
      </c>
      <c r="D50" s="127"/>
      <c r="E50" s="169">
        <v>0</v>
      </c>
      <c r="F50" s="169"/>
      <c r="G50" s="169">
        <v>240000</v>
      </c>
      <c r="H50" s="175"/>
      <c r="I50" s="169">
        <v>0</v>
      </c>
      <c r="J50" s="169"/>
      <c r="K50" s="169">
        <v>0</v>
      </c>
      <c r="L50" s="169"/>
      <c r="M50" s="169">
        <v>0</v>
      </c>
      <c r="N50" s="169"/>
      <c r="O50" s="169">
        <v>0</v>
      </c>
      <c r="P50" s="169"/>
      <c r="Q50" s="169">
        <v>42528</v>
      </c>
      <c r="R50" s="169"/>
      <c r="S50" s="169">
        <v>0</v>
      </c>
      <c r="T50" s="169"/>
      <c r="U50" s="169">
        <v>0</v>
      </c>
      <c r="V50" s="169"/>
      <c r="W50" s="169">
        <v>0</v>
      </c>
      <c r="X50" s="169"/>
      <c r="Y50" s="170">
        <f>SUM(E50:X50)</f>
        <v>282528</v>
      </c>
      <c r="Z50" s="171"/>
      <c r="AA50" s="168">
        <f>Y50/Y58*100</f>
        <v>9.3972580687006193</v>
      </c>
      <c r="AB50" s="190"/>
    </row>
    <row r="51" spans="2:28" s="15" customFormat="1" ht="24.9" customHeight="1" x14ac:dyDescent="0.25">
      <c r="B51" s="126"/>
      <c r="C51" s="188" t="s">
        <v>163</v>
      </c>
      <c r="D51" s="127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0"/>
      <c r="Z51" s="171"/>
      <c r="AA51" s="177"/>
      <c r="AB51" s="190"/>
    </row>
    <row r="52" spans="2:28" s="15" customFormat="1" ht="15.6" x14ac:dyDescent="0.25">
      <c r="B52" s="126"/>
      <c r="C52" s="523" t="s">
        <v>2</v>
      </c>
      <c r="D52" s="127"/>
      <c r="E52" s="169">
        <v>0</v>
      </c>
      <c r="F52" s="169"/>
      <c r="G52" s="169">
        <v>2</v>
      </c>
      <c r="H52" s="169"/>
      <c r="I52" s="169">
        <v>1</v>
      </c>
      <c r="J52" s="169"/>
      <c r="K52" s="169">
        <v>0</v>
      </c>
      <c r="L52" s="169"/>
      <c r="M52" s="169">
        <v>0</v>
      </c>
      <c r="N52" s="169"/>
      <c r="O52" s="169">
        <v>0</v>
      </c>
      <c r="P52" s="169"/>
      <c r="Q52" s="169">
        <v>0</v>
      </c>
      <c r="R52" s="169"/>
      <c r="S52" s="169">
        <v>0</v>
      </c>
      <c r="T52" s="169"/>
      <c r="U52" s="169">
        <v>0</v>
      </c>
      <c r="V52" s="169"/>
      <c r="W52" s="169">
        <v>0</v>
      </c>
      <c r="X52" s="169"/>
      <c r="Y52" s="170">
        <f>SUM(E52:X52)</f>
        <v>3</v>
      </c>
      <c r="Z52" s="171"/>
      <c r="AA52" s="168">
        <f>Y52/Y56*100</f>
        <v>6.666666666666667</v>
      </c>
      <c r="AB52" s="190"/>
    </row>
    <row r="53" spans="2:28" s="15" customFormat="1" ht="15.6" x14ac:dyDescent="0.25">
      <c r="B53" s="126"/>
      <c r="C53" s="523" t="s">
        <v>15</v>
      </c>
      <c r="D53" s="127"/>
      <c r="E53" s="169">
        <v>0</v>
      </c>
      <c r="F53" s="169"/>
      <c r="G53" s="169">
        <v>685</v>
      </c>
      <c r="H53" s="169"/>
      <c r="I53" s="169">
        <v>160</v>
      </c>
      <c r="J53" s="169"/>
      <c r="K53" s="169">
        <v>0</v>
      </c>
      <c r="L53" s="169"/>
      <c r="M53" s="169">
        <v>0</v>
      </c>
      <c r="N53" s="169"/>
      <c r="O53" s="169">
        <v>0</v>
      </c>
      <c r="P53" s="169"/>
      <c r="Q53" s="169">
        <v>0</v>
      </c>
      <c r="R53" s="169"/>
      <c r="S53" s="169">
        <v>0</v>
      </c>
      <c r="T53" s="169"/>
      <c r="U53" s="169">
        <v>0</v>
      </c>
      <c r="V53" s="169"/>
      <c r="W53" s="169">
        <v>0</v>
      </c>
      <c r="X53" s="169"/>
      <c r="Y53" s="170">
        <f>SUM(E53:X53)</f>
        <v>845</v>
      </c>
      <c r="Z53" s="171"/>
      <c r="AA53" s="168">
        <f>Y53/Y57*100</f>
        <v>1.4926691397279634</v>
      </c>
      <c r="AB53" s="190"/>
    </row>
    <row r="54" spans="2:28" s="15" customFormat="1" ht="23.4" thickBot="1" x14ac:dyDescent="0.3">
      <c r="B54" s="126"/>
      <c r="C54" s="523" t="s">
        <v>16</v>
      </c>
      <c r="D54" s="127"/>
      <c r="E54" s="169">
        <v>0</v>
      </c>
      <c r="F54" s="169"/>
      <c r="G54" s="169">
        <v>173480</v>
      </c>
      <c r="H54" s="175"/>
      <c r="I54" s="169">
        <v>26880</v>
      </c>
      <c r="J54" s="169"/>
      <c r="K54" s="169">
        <v>0</v>
      </c>
      <c r="L54" s="169"/>
      <c r="M54" s="169">
        <v>0</v>
      </c>
      <c r="N54" s="169"/>
      <c r="O54" s="169">
        <v>0</v>
      </c>
      <c r="P54" s="169"/>
      <c r="Q54" s="169">
        <v>21264</v>
      </c>
      <c r="R54" s="819" t="s">
        <v>65</v>
      </c>
      <c r="S54" s="169">
        <v>0</v>
      </c>
      <c r="T54" s="169"/>
      <c r="U54" s="169">
        <v>0</v>
      </c>
      <c r="V54" s="169"/>
      <c r="W54" s="169">
        <v>0</v>
      </c>
      <c r="X54" s="169"/>
      <c r="Y54" s="170">
        <f>SUM(E54:X54)</f>
        <v>221624</v>
      </c>
      <c r="Z54" s="165"/>
      <c r="AA54" s="168">
        <f>Y54/Y58*100</f>
        <v>7.3715098051085421</v>
      </c>
      <c r="AB54" s="190"/>
    </row>
    <row r="55" spans="2:28" s="15" customFormat="1" ht="24.9" customHeight="1" x14ac:dyDescent="0.25">
      <c r="B55" s="315"/>
      <c r="C55" s="301" t="s">
        <v>6</v>
      </c>
      <c r="D55" s="316"/>
      <c r="E55" s="441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303"/>
      <c r="Y55" s="302"/>
      <c r="Z55" s="303"/>
      <c r="AA55" s="304"/>
      <c r="AB55" s="249"/>
    </row>
    <row r="56" spans="2:28" s="15" customFormat="1" ht="24.9" customHeight="1" x14ac:dyDescent="0.25">
      <c r="B56" s="317"/>
      <c r="C56" s="542" t="s">
        <v>2</v>
      </c>
      <c r="D56" s="250"/>
      <c r="E56" s="305">
        <f>SUM(E8+E12+E16+E20+E24+E28+E32+E36+E40+E44+E48+E52)</f>
        <v>1</v>
      </c>
      <c r="F56" s="306"/>
      <c r="G56" s="306">
        <f>SUM(G8+G12+G16+G20+G24+G28+G32+G36+G40+G44+G48+G52)</f>
        <v>14</v>
      </c>
      <c r="H56" s="306"/>
      <c r="I56" s="306">
        <f>SUM(I8+I12+I16+I20+I24+I28+I32+I36+I40+I44+I48+I52)</f>
        <v>8</v>
      </c>
      <c r="J56" s="306"/>
      <c r="K56" s="306">
        <f>SUM(K8+K12+K16+K20+K24+K28+K32+K36+K40+K44+K48+K52)</f>
        <v>1</v>
      </c>
      <c r="L56" s="306"/>
      <c r="M56" s="306">
        <f>SUM(M8+M12+M16+M20+M24+M28+M32+M36+M40+M44+M48+M52)</f>
        <v>1</v>
      </c>
      <c r="N56" s="306"/>
      <c r="O56" s="306">
        <f>SUM(O8+O12+O16+O20+O24+O28+O32+O36+O40+O44+O48+O52)</f>
        <v>3</v>
      </c>
      <c r="P56" s="306"/>
      <c r="Q56" s="306">
        <f>SUM(Q8+Q12+Q16+Q20+Q24+Q28+Q32+Q36+Q40+Q44+Q48+Q52)</f>
        <v>12</v>
      </c>
      <c r="R56" s="306"/>
      <c r="S56" s="306">
        <f>SUM(S8+S12+S16+S20+S24+S28+S32+S36+S40+S44+S48+S52)</f>
        <v>3</v>
      </c>
      <c r="T56" s="306"/>
      <c r="U56" s="306">
        <f>SUM(U8+U12+U16+U20+U24+U28+U32+U36+U40+U44+U48+U52)</f>
        <v>1</v>
      </c>
      <c r="V56" s="306"/>
      <c r="W56" s="306">
        <f>SUM(W8+W12+W16+W20+W24+W28+W32+W36+W40+W44+W48+W52)</f>
        <v>1</v>
      </c>
      <c r="X56" s="306"/>
      <c r="Y56" s="305">
        <f>SUM(E56:X56)</f>
        <v>45</v>
      </c>
      <c r="Z56" s="306"/>
      <c r="AA56" s="307">
        <f>SUM(AA8+AA12+AA16+AA20+AA24+AA28+AA32+AA36+AA40+AA44+AA48+AA52)</f>
        <v>100</v>
      </c>
      <c r="AB56" s="251"/>
    </row>
    <row r="57" spans="2:28" s="15" customFormat="1" ht="24.9" customHeight="1" x14ac:dyDescent="0.25">
      <c r="B57" s="317"/>
      <c r="C57" s="542" t="s">
        <v>15</v>
      </c>
      <c r="D57" s="250"/>
      <c r="E57" s="305">
        <f>SUM(E9+E13+E17+E21+E25+E29+E33+E37+E41+E45+E49+E53)</f>
        <v>171</v>
      </c>
      <c r="F57" s="306"/>
      <c r="G57" s="306">
        <f>SUM(G9+G13+G17+G21+G25+G29+G33+G37+G41+G45+G49+G53)</f>
        <v>8643</v>
      </c>
      <c r="H57" s="306"/>
      <c r="I57" s="306">
        <f>SUM(I9+I13+I17+I21+I25+I29+I33+I37+I41+I45+I49+I53)</f>
        <v>1794</v>
      </c>
      <c r="J57" s="306"/>
      <c r="K57" s="306">
        <f>SUM(K9+K13+K17+K21+K25+K29+K33+K37+K41+K45+K49+K53)</f>
        <v>68</v>
      </c>
      <c r="L57" s="306"/>
      <c r="M57" s="306">
        <f>SUM(M9+M13+M17+M21+M25+M29+M33+M37+M41+M45+M49+M53)</f>
        <v>45</v>
      </c>
      <c r="N57" s="306"/>
      <c r="O57" s="306">
        <f>SUM(O9+O13+O17+O21+O25+O29+O33+O37+O41+O45+O49+O53)</f>
        <v>399</v>
      </c>
      <c r="P57" s="306"/>
      <c r="Q57" s="306">
        <f>SUM(Q9+Q13+Q17+Q21+Q25+Q29+Q33+Q37+Q41+Q45+Q49+Q53)</f>
        <v>35105</v>
      </c>
      <c r="R57" s="306"/>
      <c r="S57" s="306">
        <f>SUM(S9+S13+S17+S21+S25+S29+S33+S37+S41+S45+S49+S53)</f>
        <v>916</v>
      </c>
      <c r="T57" s="306"/>
      <c r="U57" s="306">
        <f>SUM(U9+U13+U17+U21+U25+U29+U33+U37+U41+U45+U49+U53)</f>
        <v>9154</v>
      </c>
      <c r="V57" s="306"/>
      <c r="W57" s="306">
        <f>SUM(W9+W13+W17+W21+W25+W29+W33+W37+W41+W45+W49+W53)</f>
        <v>315</v>
      </c>
      <c r="X57" s="306"/>
      <c r="Y57" s="305">
        <f>SUM(E57:X57)</f>
        <v>56610</v>
      </c>
      <c r="Z57" s="306"/>
      <c r="AA57" s="307">
        <f>SUM(AA9+AA13+AA17+AA21+AA25+AA29+AA33+AA37+AA41+AA45+AA49+AA53)</f>
        <v>100</v>
      </c>
      <c r="AB57" s="251"/>
    </row>
    <row r="58" spans="2:28" s="15" customFormat="1" ht="24.9" customHeight="1" thickBot="1" x14ac:dyDescent="0.3">
      <c r="B58" s="318"/>
      <c r="C58" s="542" t="s">
        <v>16</v>
      </c>
      <c r="D58" s="252"/>
      <c r="E58" s="308">
        <f>SUM(E10+E14+E18+E22+E26+E30+E34+E38+E42+E46+E50+E54)</f>
        <v>2736</v>
      </c>
      <c r="F58" s="309"/>
      <c r="G58" s="309">
        <f>SUM(G10+G14+G18+G22+G26+G30+G34+G38+G42+G46+G50+G54)</f>
        <v>991464</v>
      </c>
      <c r="H58" s="309"/>
      <c r="I58" s="309">
        <f>SUM(I10+I14+I18+I22+I26+I30+I34+I38+I42+I46+I50+I54)</f>
        <v>89880</v>
      </c>
      <c r="J58" s="309"/>
      <c r="K58" s="309">
        <f>SUM(K10+K14+K18+K22+K26+K30+K34+K38+K42+K46+K50+K54)</f>
        <v>1088</v>
      </c>
      <c r="L58" s="309"/>
      <c r="M58" s="309">
        <f>SUM(M10+M14+M18+M22+M26+M30+M34+M38+M42+M46+M50+M54)</f>
        <v>1800</v>
      </c>
      <c r="N58" s="309"/>
      <c r="O58" s="309">
        <f>SUM(O10+O14+O18+O22+O26+O30+O34+O38+O42+O46+O50+O54)</f>
        <v>6936</v>
      </c>
      <c r="P58" s="309"/>
      <c r="Q58" s="309">
        <f>SUM(Q10+Q14+Q18+Q22+Q26+Q30+Q34+Q38+Q42+Q46+Q50+Q54)</f>
        <v>1843538</v>
      </c>
      <c r="R58" s="309"/>
      <c r="S58" s="309">
        <f>SUM(S10+S14+S18+S22+S26+S30+S34+S38+S42+S46+S50+S54)</f>
        <v>9088</v>
      </c>
      <c r="T58" s="309"/>
      <c r="U58" s="309">
        <f>SUM(U10+U14+U18+U22+U26+U30+U34+U38+U42+U46+U50+U54)</f>
        <v>54924</v>
      </c>
      <c r="V58" s="309"/>
      <c r="W58" s="309">
        <f>SUM(W10+W14+W18+W22+W26+W30+W34+W38+W42+W46+W50+W54)</f>
        <v>5040</v>
      </c>
      <c r="X58" s="309"/>
      <c r="Y58" s="308">
        <f>SUM(E58:X58)</f>
        <v>3006494</v>
      </c>
      <c r="Z58" s="309"/>
      <c r="AA58" s="310">
        <f>SUM(AA10+AA14+AA18+AA22+AA26+AA30+AA34+AA38+AA42+AA46+AA50+AA54)</f>
        <v>100</v>
      </c>
      <c r="AB58" s="253"/>
    </row>
    <row r="59" spans="2:28" ht="30.75" customHeight="1" x14ac:dyDescent="0.3">
      <c r="B59" s="320" t="s">
        <v>155</v>
      </c>
      <c r="C59" s="314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9"/>
      <c r="Y59" s="179"/>
      <c r="Z59" s="179"/>
      <c r="AA59" s="179"/>
    </row>
    <row r="60" spans="2:28" s="15" customFormat="1" ht="30.75" customHeight="1" x14ac:dyDescent="0.25">
      <c r="B60" s="64" t="s">
        <v>326</v>
      </c>
      <c r="C60" s="122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</row>
    <row r="61" spans="2:28" s="15" customFormat="1" ht="22.5" customHeight="1" x14ac:dyDescent="0.25">
      <c r="B61" s="2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</row>
    <row r="62" spans="2:28" ht="22.5" customHeight="1" x14ac:dyDescent="0.25">
      <c r="Y62" s="180"/>
      <c r="AA62" s="319"/>
    </row>
    <row r="63" spans="2:28" ht="22.5" customHeight="1" x14ac:dyDescent="0.25">
      <c r="Y63" s="319"/>
      <c r="AA63" s="319"/>
    </row>
    <row r="64" spans="2:28" ht="22.5" customHeight="1" x14ac:dyDescent="0.25">
      <c r="Y64" s="319"/>
      <c r="AA64" s="319"/>
    </row>
  </sheetData>
  <mergeCells count="17">
    <mergeCell ref="U6:V6"/>
    <mergeCell ref="AA6:AB6"/>
    <mergeCell ref="Y6:Z6"/>
    <mergeCell ref="B1:AB1"/>
    <mergeCell ref="B2:AB2"/>
    <mergeCell ref="B3:AB3"/>
    <mergeCell ref="B4:AB4"/>
    <mergeCell ref="E5:X5"/>
    <mergeCell ref="Y5:AB5"/>
    <mergeCell ref="B5:D6"/>
    <mergeCell ref="I6:J6"/>
    <mergeCell ref="G6:H6"/>
    <mergeCell ref="E6:F6"/>
    <mergeCell ref="M6:N6"/>
    <mergeCell ref="O6:P6"/>
    <mergeCell ref="Q6:R6"/>
    <mergeCell ref="S6:T6"/>
  </mergeCells>
  <phoneticPr fontId="3" type="noConversion"/>
  <printOptions horizontalCentered="1" verticalCentered="1"/>
  <pageMargins left="0" right="0" top="0" bottom="0" header="0" footer="0"/>
  <pageSetup paperSize="9" scale="3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40"/>
  <sheetViews>
    <sheetView showGridLines="0" view="pageBreakPreview" zoomScale="40" zoomScaleNormal="48" zoomScaleSheetLayoutView="40" workbookViewId="0">
      <selection activeCell="L53" sqref="L53"/>
    </sheetView>
  </sheetViews>
  <sheetFormatPr baseColWidth="10" defaultColWidth="11.44140625" defaultRowHeight="17.399999999999999" x14ac:dyDescent="0.25"/>
  <cols>
    <col min="1" max="1" width="6.109375" style="15" customWidth="1"/>
    <col min="2" max="2" width="2.6640625" style="15" customWidth="1"/>
    <col min="3" max="3" width="63.109375" style="500" customWidth="1"/>
    <col min="4" max="4" width="4" style="15" customWidth="1"/>
    <col min="5" max="5" width="25.109375" style="128" customWidth="1"/>
    <col min="6" max="6" width="5.5546875" style="128" customWidth="1"/>
    <col min="7" max="7" width="24.6640625" style="128" customWidth="1"/>
    <col min="8" max="8" width="4.88671875" style="128" customWidth="1"/>
    <col min="9" max="9" width="26.6640625" style="128" customWidth="1"/>
    <col min="10" max="10" width="3.6640625" style="128" customWidth="1"/>
    <col min="11" max="11" width="24.88671875" style="128" customWidth="1"/>
    <col min="12" max="12" width="5.109375" style="128" customWidth="1"/>
    <col min="13" max="13" width="28.5546875" style="128" customWidth="1"/>
    <col min="14" max="14" width="2.6640625" style="128" customWidth="1"/>
    <col min="15" max="15" width="26.5546875" style="128" customWidth="1"/>
    <col min="16" max="16" width="2.6640625" style="128" customWidth="1"/>
    <col min="17" max="17" width="25.5546875" style="128" customWidth="1"/>
    <col min="18" max="18" width="4.88671875" style="128" customWidth="1"/>
    <col min="19" max="19" width="22.109375" style="128" customWidth="1"/>
    <col min="20" max="20" width="4.33203125" style="128" customWidth="1"/>
    <col min="21" max="21" width="22.109375" style="128" customWidth="1"/>
    <col min="22" max="22" width="4.33203125" style="128" customWidth="1"/>
    <col min="23" max="23" width="25.44140625" style="128" customWidth="1"/>
    <col min="24" max="24" width="2.6640625" style="128" customWidth="1"/>
    <col min="25" max="25" width="27.33203125" style="15" customWidth="1"/>
    <col min="26" max="26" width="2.5546875" style="15" customWidth="1"/>
    <col min="27" max="27" width="17" style="15" customWidth="1"/>
    <col min="28" max="28" width="2.5546875" style="15" customWidth="1"/>
    <col min="29" max="29" width="6.109375" style="15" customWidth="1"/>
    <col min="30" max="30" width="11.44140625" style="15"/>
    <col min="31" max="31" width="18" style="15" customWidth="1"/>
    <col min="32" max="16384" width="11.44140625" style="15"/>
  </cols>
  <sheetData>
    <row r="1" spans="2:28" s="42" customFormat="1" ht="45" customHeight="1" x14ac:dyDescent="0.25">
      <c r="B1" s="1046" t="s">
        <v>49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</row>
    <row r="2" spans="2:28" s="899" customFormat="1" ht="65.099999999999994" customHeight="1" x14ac:dyDescent="0.25">
      <c r="B2" s="895" t="s">
        <v>161</v>
      </c>
      <c r="C2" s="896"/>
      <c r="D2" s="895"/>
      <c r="E2" s="897"/>
      <c r="F2" s="897"/>
      <c r="G2" s="897"/>
      <c r="H2" s="897"/>
      <c r="I2" s="897"/>
      <c r="J2" s="897"/>
      <c r="K2" s="897"/>
      <c r="L2" s="897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</row>
    <row r="3" spans="2:28" s="899" customFormat="1" ht="65.099999999999994" customHeight="1" x14ac:dyDescent="0.25">
      <c r="B3" s="1102" t="s">
        <v>298</v>
      </c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102"/>
      <c r="AB3" s="1102"/>
    </row>
    <row r="4" spans="2:28" s="899" customFormat="1" ht="65.099999999999994" customHeight="1" thickBot="1" x14ac:dyDescent="0.3">
      <c r="B4" s="1102">
        <v>2017</v>
      </c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2"/>
      <c r="Y4" s="1102"/>
      <c r="Z4" s="1102"/>
      <c r="AA4" s="1102"/>
      <c r="AB4" s="1102"/>
    </row>
    <row r="5" spans="2:28" s="42" customFormat="1" ht="45" customHeight="1" x14ac:dyDescent="0.25">
      <c r="B5" s="1112" t="s">
        <v>120</v>
      </c>
      <c r="C5" s="1113"/>
      <c r="D5" s="1114"/>
      <c r="E5" s="1121" t="s">
        <v>245</v>
      </c>
      <c r="F5" s="1122"/>
      <c r="G5" s="1122"/>
      <c r="H5" s="1122"/>
      <c r="I5" s="1122"/>
      <c r="J5" s="1122"/>
      <c r="K5" s="1122"/>
      <c r="L5" s="1122"/>
      <c r="M5" s="1122"/>
      <c r="N5" s="1122"/>
      <c r="O5" s="1122"/>
      <c r="P5" s="1122"/>
      <c r="Q5" s="1122"/>
      <c r="R5" s="1122"/>
      <c r="S5" s="1122"/>
      <c r="T5" s="1122"/>
      <c r="U5" s="1122"/>
      <c r="V5" s="1122"/>
      <c r="W5" s="1122"/>
      <c r="X5" s="1123"/>
      <c r="Y5" s="1109" t="s">
        <v>93</v>
      </c>
      <c r="Z5" s="1110"/>
      <c r="AA5" s="1110"/>
      <c r="AB5" s="1111"/>
    </row>
    <row r="6" spans="2:28" s="22" customFormat="1" ht="45" customHeight="1" x14ac:dyDescent="0.25">
      <c r="B6" s="1115"/>
      <c r="C6" s="1116"/>
      <c r="D6" s="1117"/>
      <c r="E6" s="1107" t="s">
        <v>130</v>
      </c>
      <c r="F6" s="1103"/>
      <c r="G6" s="1103" t="s">
        <v>246</v>
      </c>
      <c r="H6" s="1103"/>
      <c r="I6" s="1103" t="s">
        <v>146</v>
      </c>
      <c r="J6" s="1103"/>
      <c r="K6" s="1103" t="s">
        <v>157</v>
      </c>
      <c r="L6" s="1103"/>
      <c r="M6" s="1082" t="s">
        <v>310</v>
      </c>
      <c r="N6" s="1082"/>
      <c r="O6" s="1103" t="s">
        <v>117</v>
      </c>
      <c r="P6" s="1103"/>
      <c r="Q6" s="1103" t="s">
        <v>247</v>
      </c>
      <c r="R6" s="1103"/>
      <c r="S6" s="1103" t="s">
        <v>19</v>
      </c>
      <c r="T6" s="1103"/>
      <c r="U6" s="1103" t="s">
        <v>46</v>
      </c>
      <c r="V6" s="1103"/>
      <c r="W6" s="1103" t="s">
        <v>259</v>
      </c>
      <c r="X6" s="1105"/>
      <c r="Y6" s="1125" t="s">
        <v>68</v>
      </c>
      <c r="Z6" s="1126"/>
      <c r="AA6" s="1126" t="s">
        <v>5</v>
      </c>
      <c r="AB6" s="1129"/>
    </row>
    <row r="7" spans="2:28" s="22" customFormat="1" ht="45" customHeight="1" thickBot="1" x14ac:dyDescent="0.3">
      <c r="B7" s="1118"/>
      <c r="C7" s="1119"/>
      <c r="D7" s="1120"/>
      <c r="E7" s="1108"/>
      <c r="F7" s="1104"/>
      <c r="G7" s="1104"/>
      <c r="H7" s="1104"/>
      <c r="I7" s="1104"/>
      <c r="J7" s="1104"/>
      <c r="K7" s="1104"/>
      <c r="L7" s="1104"/>
      <c r="M7" s="1124"/>
      <c r="N7" s="1124"/>
      <c r="O7" s="1104"/>
      <c r="P7" s="1104"/>
      <c r="Q7" s="1104"/>
      <c r="R7" s="1104"/>
      <c r="S7" s="1104"/>
      <c r="T7" s="1104"/>
      <c r="U7" s="1104"/>
      <c r="V7" s="1104"/>
      <c r="W7" s="1104"/>
      <c r="X7" s="1106"/>
      <c r="Y7" s="1127"/>
      <c r="Z7" s="1128"/>
      <c r="AA7" s="1128"/>
      <c r="AB7" s="1130"/>
    </row>
    <row r="8" spans="2:28" s="22" customFormat="1" ht="17.25" customHeight="1" x14ac:dyDescent="0.25">
      <c r="B8" s="126"/>
      <c r="C8" s="1100"/>
      <c r="D8" s="1101"/>
      <c r="E8" s="515"/>
      <c r="F8" s="515"/>
      <c r="G8" s="515"/>
      <c r="H8" s="515"/>
      <c r="I8" s="516"/>
      <c r="J8" s="516"/>
      <c r="K8" s="516"/>
      <c r="L8" s="516"/>
      <c r="M8" s="516"/>
      <c r="N8" s="516"/>
      <c r="O8" s="176"/>
      <c r="P8" s="516"/>
      <c r="Q8" s="515"/>
      <c r="R8" s="515"/>
      <c r="S8" s="516"/>
      <c r="T8" s="516"/>
      <c r="U8" s="516"/>
      <c r="V8" s="516"/>
      <c r="W8" s="516"/>
      <c r="X8" s="516"/>
      <c r="Y8" s="517"/>
      <c r="Z8" s="518"/>
      <c r="AA8" s="168"/>
      <c r="AB8" s="189"/>
    </row>
    <row r="9" spans="2:28" s="22" customFormat="1" ht="35.1" customHeight="1" x14ac:dyDescent="0.25">
      <c r="B9" s="126"/>
      <c r="C9" s="1098" t="s">
        <v>281</v>
      </c>
      <c r="D9" s="1099"/>
      <c r="E9" s="519"/>
      <c r="F9" s="516"/>
      <c r="G9" s="516"/>
      <c r="H9" s="516"/>
      <c r="I9" s="515"/>
      <c r="J9" s="515"/>
      <c r="K9" s="516"/>
      <c r="L9" s="516"/>
      <c r="M9" s="516"/>
      <c r="N9" s="516"/>
      <c r="O9" s="176"/>
      <c r="P9" s="516"/>
      <c r="Q9" s="515"/>
      <c r="R9" s="515"/>
      <c r="S9" s="515"/>
      <c r="T9" s="516"/>
      <c r="U9" s="515"/>
      <c r="V9" s="516"/>
      <c r="W9" s="516"/>
      <c r="X9" s="516"/>
      <c r="Y9" s="170"/>
      <c r="Z9" s="520"/>
      <c r="AA9" s="521"/>
      <c r="AB9" s="189"/>
    </row>
    <row r="10" spans="2:28" s="42" customFormat="1" ht="35.1" customHeight="1" x14ac:dyDescent="0.25">
      <c r="B10" s="534"/>
      <c r="C10" s="1096" t="s">
        <v>282</v>
      </c>
      <c r="D10" s="1097"/>
      <c r="E10" s="133"/>
      <c r="F10" s="130"/>
      <c r="G10" s="130"/>
      <c r="H10" s="130"/>
      <c r="I10" s="129"/>
      <c r="J10" s="129"/>
      <c r="K10" s="130"/>
      <c r="L10" s="130"/>
      <c r="M10" s="130"/>
      <c r="N10" s="130"/>
      <c r="O10" s="138"/>
      <c r="P10" s="130"/>
      <c r="Q10" s="137"/>
      <c r="R10" s="129"/>
      <c r="S10" s="137"/>
      <c r="T10" s="130"/>
      <c r="U10" s="137"/>
      <c r="V10" s="130"/>
      <c r="W10" s="137"/>
      <c r="X10" s="130"/>
      <c r="Y10" s="456"/>
      <c r="Z10" s="139"/>
      <c r="AA10" s="132"/>
      <c r="AB10" s="496"/>
    </row>
    <row r="11" spans="2:28" s="42" customFormat="1" ht="35.1" customHeight="1" x14ac:dyDescent="0.25">
      <c r="B11" s="534"/>
      <c r="C11" s="501" t="s">
        <v>2</v>
      </c>
      <c r="D11" s="502"/>
      <c r="E11" s="136">
        <v>0</v>
      </c>
      <c r="F11" s="137"/>
      <c r="G11" s="137">
        <v>0</v>
      </c>
      <c r="H11" s="137"/>
      <c r="I11" s="137">
        <v>0</v>
      </c>
      <c r="J11" s="137"/>
      <c r="K11" s="137">
        <v>0</v>
      </c>
      <c r="L11" s="137"/>
      <c r="M11" s="137">
        <v>0</v>
      </c>
      <c r="N11" s="137"/>
      <c r="O11" s="137">
        <v>0</v>
      </c>
      <c r="P11" s="137"/>
      <c r="Q11" s="334" t="s">
        <v>65</v>
      </c>
      <c r="R11" s="137"/>
      <c r="S11" s="137">
        <v>0</v>
      </c>
      <c r="T11" s="137"/>
      <c r="U11" s="137">
        <v>0</v>
      </c>
      <c r="V11" s="137"/>
      <c r="W11" s="137">
        <v>0</v>
      </c>
      <c r="X11" s="137"/>
      <c r="Y11" s="135">
        <f>SUM(E11:X11)</f>
        <v>0</v>
      </c>
      <c r="Z11" s="134"/>
      <c r="AA11" s="132">
        <f>Y11/Y139*100</f>
        <v>0</v>
      </c>
      <c r="AB11" s="496"/>
    </row>
    <row r="12" spans="2:28" s="42" customFormat="1" ht="35.1" customHeight="1" x14ac:dyDescent="0.25">
      <c r="B12" s="534"/>
      <c r="C12" s="501" t="s">
        <v>15</v>
      </c>
      <c r="D12" s="502"/>
      <c r="E12" s="136">
        <v>0</v>
      </c>
      <c r="F12" s="137"/>
      <c r="G12" s="137">
        <v>0</v>
      </c>
      <c r="H12" s="137"/>
      <c r="I12" s="137">
        <v>0</v>
      </c>
      <c r="J12" s="137"/>
      <c r="K12" s="137">
        <v>0</v>
      </c>
      <c r="L12" s="137"/>
      <c r="M12" s="137">
        <v>0</v>
      </c>
      <c r="N12" s="137"/>
      <c r="O12" s="137">
        <v>0</v>
      </c>
      <c r="P12" s="137"/>
      <c r="Q12" s="137">
        <v>0</v>
      </c>
      <c r="R12" s="137"/>
      <c r="S12" s="137">
        <v>0</v>
      </c>
      <c r="T12" s="137"/>
      <c r="U12" s="137">
        <v>0</v>
      </c>
      <c r="V12" s="137"/>
      <c r="W12" s="137">
        <v>0</v>
      </c>
      <c r="X12" s="137"/>
      <c r="Y12" s="135">
        <f>SUM(E12:X12)</f>
        <v>0</v>
      </c>
      <c r="Z12" s="134"/>
      <c r="AA12" s="132">
        <f>Y12/Y140*100</f>
        <v>0</v>
      </c>
      <c r="AB12" s="496"/>
    </row>
    <row r="13" spans="2:28" s="42" customFormat="1" ht="35.1" customHeight="1" x14ac:dyDescent="0.25">
      <c r="B13" s="534"/>
      <c r="C13" s="501" t="s">
        <v>16</v>
      </c>
      <c r="D13" s="502"/>
      <c r="E13" s="136">
        <v>0</v>
      </c>
      <c r="F13" s="137"/>
      <c r="G13" s="137">
        <v>0</v>
      </c>
      <c r="H13" s="137"/>
      <c r="I13" s="137">
        <v>0</v>
      </c>
      <c r="J13" s="137"/>
      <c r="K13" s="137">
        <v>0</v>
      </c>
      <c r="L13" s="137"/>
      <c r="M13" s="137">
        <v>0</v>
      </c>
      <c r="N13" s="137"/>
      <c r="O13" s="137">
        <v>0</v>
      </c>
      <c r="P13" s="137"/>
      <c r="Q13" s="137">
        <v>5088</v>
      </c>
      <c r="R13" s="334" t="s">
        <v>188</v>
      </c>
      <c r="S13" s="137">
        <v>0</v>
      </c>
      <c r="T13" s="137"/>
      <c r="U13" s="137">
        <v>0</v>
      </c>
      <c r="V13" s="137"/>
      <c r="W13" s="137">
        <v>0</v>
      </c>
      <c r="X13" s="137"/>
      <c r="Y13" s="135">
        <f>SUM(E13:X13)</f>
        <v>5088</v>
      </c>
      <c r="Z13" s="134"/>
      <c r="AA13" s="132">
        <f>Y13/Y141*100</f>
        <v>0.16923366552535946</v>
      </c>
      <c r="AB13" s="496"/>
    </row>
    <row r="14" spans="2:28" s="42" customFormat="1" ht="35.1" customHeight="1" x14ac:dyDescent="0.25">
      <c r="B14" s="534"/>
      <c r="C14" s="1098" t="s">
        <v>314</v>
      </c>
      <c r="D14" s="1099"/>
      <c r="E14" s="133"/>
      <c r="F14" s="130"/>
      <c r="G14" s="130"/>
      <c r="H14" s="130"/>
      <c r="I14" s="129"/>
      <c r="J14" s="129"/>
      <c r="K14" s="130"/>
      <c r="L14" s="130"/>
      <c r="M14" s="130"/>
      <c r="N14" s="130"/>
      <c r="O14" s="138"/>
      <c r="P14" s="130"/>
      <c r="Q14" s="137"/>
      <c r="R14" s="129"/>
      <c r="S14" s="137"/>
      <c r="T14" s="130"/>
      <c r="U14" s="137"/>
      <c r="V14" s="130"/>
      <c r="W14" s="137"/>
      <c r="X14" s="130"/>
      <c r="Y14" s="456"/>
      <c r="Z14" s="139"/>
      <c r="AA14" s="132"/>
      <c r="AB14" s="496"/>
    </row>
    <row r="15" spans="2:28" s="42" customFormat="1" ht="35.1" customHeight="1" x14ac:dyDescent="0.25">
      <c r="B15" s="534"/>
      <c r="C15" s="1096" t="s">
        <v>315</v>
      </c>
      <c r="D15" s="1097"/>
      <c r="E15" s="133"/>
      <c r="F15" s="130"/>
      <c r="G15" s="130"/>
      <c r="H15" s="130"/>
      <c r="I15" s="129"/>
      <c r="J15" s="129"/>
      <c r="K15" s="130"/>
      <c r="L15" s="130"/>
      <c r="M15" s="130"/>
      <c r="N15" s="130"/>
      <c r="O15" s="138"/>
      <c r="P15" s="130"/>
      <c r="Q15" s="137"/>
      <c r="R15" s="129"/>
      <c r="S15" s="137"/>
      <c r="T15" s="130"/>
      <c r="U15" s="137"/>
      <c r="V15" s="130"/>
      <c r="W15" s="137"/>
      <c r="X15" s="130"/>
      <c r="Y15" s="456"/>
      <c r="Z15" s="139"/>
      <c r="AA15" s="132"/>
      <c r="AB15" s="496"/>
    </row>
    <row r="16" spans="2:28" s="42" customFormat="1" ht="35.1" customHeight="1" x14ac:dyDescent="0.25">
      <c r="B16" s="534"/>
      <c r="C16" s="501" t="s">
        <v>2</v>
      </c>
      <c r="D16" s="502"/>
      <c r="E16" s="136">
        <v>0</v>
      </c>
      <c r="F16" s="137"/>
      <c r="G16" s="137">
        <v>1</v>
      </c>
      <c r="H16" s="137"/>
      <c r="I16" s="137">
        <v>0</v>
      </c>
      <c r="J16" s="137"/>
      <c r="K16" s="137">
        <v>0</v>
      </c>
      <c r="L16" s="137"/>
      <c r="M16" s="137">
        <v>0</v>
      </c>
      <c r="N16" s="137"/>
      <c r="O16" s="137">
        <v>0</v>
      </c>
      <c r="P16" s="137"/>
      <c r="Q16" s="137">
        <v>0</v>
      </c>
      <c r="R16" s="137"/>
      <c r="S16" s="137">
        <v>0</v>
      </c>
      <c r="T16" s="137"/>
      <c r="U16" s="137">
        <v>0</v>
      </c>
      <c r="V16" s="137"/>
      <c r="W16" s="137">
        <v>0</v>
      </c>
      <c r="X16" s="137"/>
      <c r="Y16" s="135">
        <f>SUM(E16:X16)</f>
        <v>1</v>
      </c>
      <c r="Z16" s="134"/>
      <c r="AA16" s="132">
        <f>Y16/Y139*100</f>
        <v>2.2222222222222223</v>
      </c>
      <c r="AB16" s="496"/>
    </row>
    <row r="17" spans="2:28" s="42" customFormat="1" ht="35.1" customHeight="1" x14ac:dyDescent="0.25">
      <c r="B17" s="534"/>
      <c r="C17" s="501" t="s">
        <v>15</v>
      </c>
      <c r="D17" s="502"/>
      <c r="E17" s="136">
        <v>0</v>
      </c>
      <c r="F17" s="137"/>
      <c r="G17" s="137">
        <v>225</v>
      </c>
      <c r="H17" s="137"/>
      <c r="I17" s="137">
        <v>0</v>
      </c>
      <c r="J17" s="137"/>
      <c r="K17" s="137">
        <v>0</v>
      </c>
      <c r="L17" s="137"/>
      <c r="M17" s="137">
        <v>0</v>
      </c>
      <c r="N17" s="137"/>
      <c r="O17" s="137">
        <v>0</v>
      </c>
      <c r="P17" s="137"/>
      <c r="Q17" s="137">
        <v>0</v>
      </c>
      <c r="R17" s="137"/>
      <c r="S17" s="137">
        <v>0</v>
      </c>
      <c r="T17" s="137"/>
      <c r="U17" s="137">
        <v>0</v>
      </c>
      <c r="V17" s="137"/>
      <c r="W17" s="137">
        <v>0</v>
      </c>
      <c r="X17" s="137"/>
      <c r="Y17" s="135">
        <f>SUM(E17:X17)</f>
        <v>225</v>
      </c>
      <c r="Z17" s="134"/>
      <c r="AA17" s="132">
        <f>Y17/Y140*100</f>
        <v>0.39745627980922094</v>
      </c>
      <c r="AB17" s="496"/>
    </row>
    <row r="18" spans="2:28" s="42" customFormat="1" ht="35.1" customHeight="1" x14ac:dyDescent="0.25">
      <c r="B18" s="534"/>
      <c r="C18" s="501" t="s">
        <v>16</v>
      </c>
      <c r="D18" s="502"/>
      <c r="E18" s="136">
        <v>0</v>
      </c>
      <c r="F18" s="137"/>
      <c r="G18" s="137">
        <v>1800</v>
      </c>
      <c r="H18" s="137"/>
      <c r="I18" s="137">
        <v>0</v>
      </c>
      <c r="J18" s="137"/>
      <c r="K18" s="137">
        <v>0</v>
      </c>
      <c r="L18" s="137"/>
      <c r="M18" s="137">
        <v>0</v>
      </c>
      <c r="N18" s="137"/>
      <c r="O18" s="137">
        <v>0</v>
      </c>
      <c r="P18" s="137"/>
      <c r="Q18" s="137">
        <v>0</v>
      </c>
      <c r="R18" s="137"/>
      <c r="S18" s="137">
        <v>0</v>
      </c>
      <c r="T18" s="137"/>
      <c r="U18" s="137">
        <v>0</v>
      </c>
      <c r="V18" s="137"/>
      <c r="W18" s="137">
        <v>0</v>
      </c>
      <c r="X18" s="137"/>
      <c r="Y18" s="135">
        <f>SUM(E18:X18)</f>
        <v>1800</v>
      </c>
      <c r="Z18" s="134"/>
      <c r="AA18" s="132">
        <f>Y18/Y141*100</f>
        <v>5.9870400539631871E-2</v>
      </c>
      <c r="AB18" s="496"/>
    </row>
    <row r="19" spans="2:28" s="42" customFormat="1" ht="35.1" customHeight="1" x14ac:dyDescent="0.25">
      <c r="B19" s="534"/>
      <c r="C19" s="1098" t="s">
        <v>283</v>
      </c>
      <c r="D19" s="1099"/>
      <c r="E19" s="133"/>
      <c r="F19" s="130"/>
      <c r="G19" s="130"/>
      <c r="H19" s="130"/>
      <c r="I19" s="129"/>
      <c r="J19" s="129"/>
      <c r="K19" s="130"/>
      <c r="L19" s="130"/>
      <c r="M19" s="130"/>
      <c r="N19" s="130"/>
      <c r="O19" s="138"/>
      <c r="P19" s="130"/>
      <c r="Q19" s="137"/>
      <c r="R19" s="129"/>
      <c r="S19" s="137"/>
      <c r="T19" s="130"/>
      <c r="U19" s="137"/>
      <c r="V19" s="130"/>
      <c r="W19" s="137"/>
      <c r="X19" s="130"/>
      <c r="Y19" s="456"/>
      <c r="Z19" s="139"/>
      <c r="AA19" s="132"/>
      <c r="AB19" s="496"/>
    </row>
    <row r="20" spans="2:28" s="42" customFormat="1" ht="35.1" customHeight="1" x14ac:dyDescent="0.25">
      <c r="B20" s="534"/>
      <c r="C20" s="1096" t="s">
        <v>284</v>
      </c>
      <c r="D20" s="1097"/>
      <c r="E20" s="133"/>
      <c r="F20" s="130"/>
      <c r="G20" s="130"/>
      <c r="H20" s="130"/>
      <c r="I20" s="129"/>
      <c r="J20" s="129"/>
      <c r="K20" s="130"/>
      <c r="L20" s="130"/>
      <c r="M20" s="130"/>
      <c r="N20" s="130"/>
      <c r="O20" s="138"/>
      <c r="P20" s="130"/>
      <c r="Q20" s="137"/>
      <c r="R20" s="129"/>
      <c r="S20" s="137"/>
      <c r="T20" s="130"/>
      <c r="U20" s="137"/>
      <c r="V20" s="130"/>
      <c r="W20" s="137"/>
      <c r="X20" s="130"/>
      <c r="Y20" s="456"/>
      <c r="Z20" s="139"/>
      <c r="AA20" s="132"/>
      <c r="AB20" s="496"/>
    </row>
    <row r="21" spans="2:28" s="42" customFormat="1" ht="35.1" customHeight="1" x14ac:dyDescent="0.25">
      <c r="B21" s="534"/>
      <c r="C21" s="501" t="s">
        <v>2</v>
      </c>
      <c r="D21" s="502"/>
      <c r="E21" s="136">
        <v>0</v>
      </c>
      <c r="F21" s="137"/>
      <c r="G21" s="137">
        <v>0</v>
      </c>
      <c r="H21" s="137"/>
      <c r="I21" s="137">
        <v>0</v>
      </c>
      <c r="J21" s="137"/>
      <c r="K21" s="137">
        <v>0</v>
      </c>
      <c r="L21" s="137"/>
      <c r="M21" s="137">
        <v>0</v>
      </c>
      <c r="N21" s="137"/>
      <c r="O21" s="137">
        <v>0</v>
      </c>
      <c r="P21" s="137"/>
      <c r="Q21" s="334" t="s">
        <v>65</v>
      </c>
      <c r="R21" s="137"/>
      <c r="S21" s="137">
        <v>0</v>
      </c>
      <c r="T21" s="137"/>
      <c r="U21" s="137">
        <v>0</v>
      </c>
      <c r="V21" s="137"/>
      <c r="W21" s="137">
        <v>0</v>
      </c>
      <c r="X21" s="137"/>
      <c r="Y21" s="135">
        <f>SUM(E21:X21)</f>
        <v>0</v>
      </c>
      <c r="Z21" s="134"/>
      <c r="AA21" s="132">
        <f>Y21/Y139*100</f>
        <v>0</v>
      </c>
      <c r="AB21" s="496"/>
    </row>
    <row r="22" spans="2:28" s="42" customFormat="1" ht="35.1" customHeight="1" x14ac:dyDescent="0.25">
      <c r="B22" s="534"/>
      <c r="C22" s="501" t="s">
        <v>15</v>
      </c>
      <c r="D22" s="502"/>
      <c r="E22" s="136">
        <v>0</v>
      </c>
      <c r="F22" s="137"/>
      <c r="G22" s="137">
        <v>0</v>
      </c>
      <c r="H22" s="137"/>
      <c r="I22" s="137">
        <v>0</v>
      </c>
      <c r="J22" s="137"/>
      <c r="K22" s="137">
        <v>0</v>
      </c>
      <c r="L22" s="137"/>
      <c r="M22" s="137">
        <v>0</v>
      </c>
      <c r="N22" s="137"/>
      <c r="O22" s="137">
        <v>0</v>
      </c>
      <c r="P22" s="137"/>
      <c r="Q22" s="137">
        <v>0</v>
      </c>
      <c r="R22" s="137"/>
      <c r="S22" s="137">
        <v>0</v>
      </c>
      <c r="T22" s="137"/>
      <c r="U22" s="137">
        <v>0</v>
      </c>
      <c r="V22" s="137"/>
      <c r="W22" s="137">
        <v>0</v>
      </c>
      <c r="X22" s="137"/>
      <c r="Y22" s="135">
        <f>SUM(E22:X22)</f>
        <v>0</v>
      </c>
      <c r="Z22" s="134"/>
      <c r="AA22" s="132">
        <f>Y22/Y140*100</f>
        <v>0</v>
      </c>
      <c r="AB22" s="496"/>
    </row>
    <row r="23" spans="2:28" s="42" customFormat="1" ht="35.1" customHeight="1" x14ac:dyDescent="0.25">
      <c r="B23" s="534"/>
      <c r="C23" s="501" t="s">
        <v>16</v>
      </c>
      <c r="D23" s="502"/>
      <c r="E23" s="136">
        <v>0</v>
      </c>
      <c r="F23" s="137"/>
      <c r="G23" s="137">
        <v>0</v>
      </c>
      <c r="H23" s="137"/>
      <c r="I23" s="137">
        <v>0</v>
      </c>
      <c r="J23" s="137"/>
      <c r="K23" s="137">
        <v>0</v>
      </c>
      <c r="L23" s="137"/>
      <c r="M23" s="137">
        <v>0</v>
      </c>
      <c r="N23" s="137"/>
      <c r="O23" s="137">
        <v>0</v>
      </c>
      <c r="P23" s="137"/>
      <c r="Q23" s="137">
        <v>4488</v>
      </c>
      <c r="R23" s="334" t="s">
        <v>188</v>
      </c>
      <c r="S23" s="137">
        <v>0</v>
      </c>
      <c r="T23" s="137"/>
      <c r="U23" s="137">
        <v>0</v>
      </c>
      <c r="V23" s="137"/>
      <c r="W23" s="137">
        <v>0</v>
      </c>
      <c r="X23" s="137"/>
      <c r="Y23" s="135">
        <f>SUM(E23:X23)</f>
        <v>4488</v>
      </c>
      <c r="Z23" s="134"/>
      <c r="AA23" s="132">
        <f>Y23/Y141*100</f>
        <v>0.14927686534548215</v>
      </c>
      <c r="AB23" s="496"/>
    </row>
    <row r="24" spans="2:28" s="42" customFormat="1" ht="35.1" customHeight="1" x14ac:dyDescent="0.25">
      <c r="B24" s="534"/>
      <c r="C24" s="1098" t="s">
        <v>51</v>
      </c>
      <c r="D24" s="1099"/>
      <c r="E24" s="133"/>
      <c r="F24" s="130"/>
      <c r="G24" s="130"/>
      <c r="H24" s="130"/>
      <c r="I24" s="129"/>
      <c r="J24" s="129"/>
      <c r="K24" s="130"/>
      <c r="L24" s="130"/>
      <c r="M24" s="130"/>
      <c r="N24" s="130"/>
      <c r="O24" s="138"/>
      <c r="P24" s="130"/>
      <c r="Q24" s="137"/>
      <c r="R24" s="129"/>
      <c r="S24" s="137"/>
      <c r="T24" s="130"/>
      <c r="U24" s="137"/>
      <c r="V24" s="130"/>
      <c r="W24" s="137"/>
      <c r="X24" s="130"/>
      <c r="Y24" s="135"/>
      <c r="Z24" s="134"/>
      <c r="AA24" s="142"/>
      <c r="AB24" s="496"/>
    </row>
    <row r="25" spans="2:28" s="42" customFormat="1" ht="35.1" customHeight="1" x14ac:dyDescent="0.25">
      <c r="B25" s="534"/>
      <c r="C25" s="1096" t="s">
        <v>51</v>
      </c>
      <c r="D25" s="1097"/>
      <c r="E25" s="133"/>
      <c r="F25" s="130"/>
      <c r="G25" s="130"/>
      <c r="H25" s="130"/>
      <c r="I25" s="129"/>
      <c r="J25" s="129"/>
      <c r="K25" s="130"/>
      <c r="L25" s="130"/>
      <c r="M25" s="130"/>
      <c r="N25" s="130"/>
      <c r="O25" s="141"/>
      <c r="P25" s="130"/>
      <c r="Q25" s="129"/>
      <c r="R25" s="129"/>
      <c r="S25" s="129"/>
      <c r="T25" s="130"/>
      <c r="U25" s="129"/>
      <c r="V25" s="130"/>
      <c r="W25" s="130"/>
      <c r="X25" s="130"/>
      <c r="Y25" s="135"/>
      <c r="Z25" s="134"/>
      <c r="AA25" s="142"/>
      <c r="AB25" s="496"/>
    </row>
    <row r="26" spans="2:28" s="42" customFormat="1" ht="35.1" customHeight="1" x14ac:dyDescent="0.25">
      <c r="B26" s="534"/>
      <c r="C26" s="501" t="s">
        <v>2</v>
      </c>
      <c r="D26" s="502"/>
      <c r="E26" s="136">
        <v>0</v>
      </c>
      <c r="F26" s="137"/>
      <c r="G26" s="137">
        <v>2</v>
      </c>
      <c r="H26" s="137"/>
      <c r="I26" s="137">
        <v>2</v>
      </c>
      <c r="J26" s="137"/>
      <c r="K26" s="137">
        <v>0</v>
      </c>
      <c r="L26" s="137"/>
      <c r="M26" s="137">
        <v>0</v>
      </c>
      <c r="N26" s="137"/>
      <c r="O26" s="137">
        <v>0</v>
      </c>
      <c r="P26" s="137"/>
      <c r="Q26" s="137">
        <v>0</v>
      </c>
      <c r="R26" s="137"/>
      <c r="S26" s="137">
        <v>0</v>
      </c>
      <c r="T26" s="137"/>
      <c r="U26" s="137">
        <v>0</v>
      </c>
      <c r="V26" s="137"/>
      <c r="W26" s="137">
        <v>0</v>
      </c>
      <c r="X26" s="137"/>
      <c r="Y26" s="135">
        <f>SUM(E26:X26)</f>
        <v>4</v>
      </c>
      <c r="Z26" s="134"/>
      <c r="AA26" s="132">
        <f>Y26/Y139*100</f>
        <v>8.8888888888888893</v>
      </c>
      <c r="AB26" s="496"/>
    </row>
    <row r="27" spans="2:28" s="42" customFormat="1" ht="35.1" customHeight="1" x14ac:dyDescent="0.25">
      <c r="B27" s="534"/>
      <c r="C27" s="501" t="s">
        <v>15</v>
      </c>
      <c r="D27" s="502"/>
      <c r="E27" s="136">
        <v>0</v>
      </c>
      <c r="F27" s="137"/>
      <c r="G27" s="137">
        <v>1132</v>
      </c>
      <c r="H27" s="137"/>
      <c r="I27" s="137">
        <v>178</v>
      </c>
      <c r="J27" s="137"/>
      <c r="K27" s="137">
        <v>0</v>
      </c>
      <c r="L27" s="137"/>
      <c r="M27" s="137">
        <v>0</v>
      </c>
      <c r="N27" s="137"/>
      <c r="O27" s="137">
        <v>0</v>
      </c>
      <c r="P27" s="137"/>
      <c r="Q27" s="137">
        <v>0</v>
      </c>
      <c r="R27" s="137"/>
      <c r="S27" s="137">
        <v>0</v>
      </c>
      <c r="T27" s="137"/>
      <c r="U27" s="137">
        <v>0</v>
      </c>
      <c r="V27" s="137"/>
      <c r="W27" s="137">
        <v>0</v>
      </c>
      <c r="X27" s="137"/>
      <c r="Y27" s="135">
        <f>SUM(E27:X27)</f>
        <v>1310</v>
      </c>
      <c r="Z27" s="134"/>
      <c r="AA27" s="132">
        <f>Y27/Y140*100</f>
        <v>2.3140787846670197</v>
      </c>
      <c r="AB27" s="496"/>
    </row>
    <row r="28" spans="2:28" s="42" customFormat="1" ht="35.1" customHeight="1" x14ac:dyDescent="0.25">
      <c r="B28" s="534"/>
      <c r="C28" s="501" t="s">
        <v>16</v>
      </c>
      <c r="D28" s="502"/>
      <c r="E28" s="136">
        <v>0</v>
      </c>
      <c r="F28" s="137"/>
      <c r="G28" s="137">
        <v>250752</v>
      </c>
      <c r="H28" s="137"/>
      <c r="I28" s="137">
        <v>27024</v>
      </c>
      <c r="J28" s="137"/>
      <c r="K28" s="137">
        <v>0</v>
      </c>
      <c r="L28" s="137"/>
      <c r="M28" s="137">
        <v>0</v>
      </c>
      <c r="N28" s="137"/>
      <c r="O28" s="137">
        <v>0</v>
      </c>
      <c r="P28" s="137"/>
      <c r="Q28" s="137">
        <v>0</v>
      </c>
      <c r="R28" s="137"/>
      <c r="S28" s="137">
        <v>0</v>
      </c>
      <c r="T28" s="137"/>
      <c r="U28" s="137">
        <v>0</v>
      </c>
      <c r="V28" s="137"/>
      <c r="W28" s="137">
        <v>0</v>
      </c>
      <c r="X28" s="137"/>
      <c r="Y28" s="135">
        <f>SUM(E28:X28)</f>
        <v>277776</v>
      </c>
      <c r="Z28" s="134"/>
      <c r="AA28" s="132">
        <f>Y28/Y141*100</f>
        <v>9.2392002112759908</v>
      </c>
      <c r="AB28" s="496"/>
    </row>
    <row r="29" spans="2:28" s="42" customFormat="1" ht="35.1" customHeight="1" x14ac:dyDescent="0.25">
      <c r="B29" s="534"/>
      <c r="C29" s="1098" t="s">
        <v>285</v>
      </c>
      <c r="D29" s="1099"/>
      <c r="E29" s="133"/>
      <c r="F29" s="130"/>
      <c r="G29" s="130"/>
      <c r="H29" s="130"/>
      <c r="I29" s="129"/>
      <c r="J29" s="129"/>
      <c r="K29" s="130"/>
      <c r="L29" s="130"/>
      <c r="M29" s="130"/>
      <c r="N29" s="130"/>
      <c r="O29" s="138"/>
      <c r="P29" s="130"/>
      <c r="Q29" s="137"/>
      <c r="R29" s="129"/>
      <c r="S29" s="137"/>
      <c r="T29" s="130"/>
      <c r="U29" s="137"/>
      <c r="V29" s="130"/>
      <c r="W29" s="137"/>
      <c r="X29" s="130"/>
      <c r="Y29" s="135"/>
      <c r="Z29" s="134"/>
      <c r="AA29" s="142"/>
      <c r="AB29" s="496"/>
    </row>
    <row r="30" spans="2:28" s="42" customFormat="1" ht="35.1" customHeight="1" x14ac:dyDescent="0.25">
      <c r="B30" s="534"/>
      <c r="C30" s="1096" t="s">
        <v>285</v>
      </c>
      <c r="D30" s="1097"/>
      <c r="E30" s="143"/>
      <c r="F30" s="129"/>
      <c r="G30" s="129"/>
      <c r="H30" s="129"/>
      <c r="I30" s="130"/>
      <c r="J30" s="130"/>
      <c r="K30" s="130"/>
      <c r="L30" s="130"/>
      <c r="M30" s="130"/>
      <c r="N30" s="130"/>
      <c r="O30" s="131"/>
      <c r="P30" s="130"/>
      <c r="Q30" s="129"/>
      <c r="R30" s="129"/>
      <c r="S30" s="130"/>
      <c r="T30" s="130"/>
      <c r="U30" s="130"/>
      <c r="V30" s="130"/>
      <c r="W30" s="130"/>
      <c r="X30" s="130"/>
      <c r="Y30" s="135"/>
      <c r="Z30" s="134"/>
      <c r="AA30" s="142"/>
      <c r="AB30" s="496"/>
    </row>
    <row r="31" spans="2:28" s="42" customFormat="1" ht="35.1" customHeight="1" x14ac:dyDescent="0.25">
      <c r="B31" s="534"/>
      <c r="C31" s="501" t="s">
        <v>2</v>
      </c>
      <c r="D31" s="502"/>
      <c r="E31" s="136">
        <v>0</v>
      </c>
      <c r="F31" s="137"/>
      <c r="G31" s="137">
        <v>0</v>
      </c>
      <c r="H31" s="137"/>
      <c r="I31" s="137">
        <v>0</v>
      </c>
      <c r="J31" s="137"/>
      <c r="K31" s="137">
        <v>0</v>
      </c>
      <c r="L31" s="137"/>
      <c r="M31" s="137">
        <v>0</v>
      </c>
      <c r="N31" s="137"/>
      <c r="O31" s="137">
        <v>0</v>
      </c>
      <c r="P31" s="137"/>
      <c r="Q31" s="334" t="s">
        <v>65</v>
      </c>
      <c r="R31" s="137"/>
      <c r="S31" s="137">
        <v>0</v>
      </c>
      <c r="T31" s="137"/>
      <c r="U31" s="137">
        <v>0</v>
      </c>
      <c r="V31" s="137"/>
      <c r="W31" s="137">
        <v>0</v>
      </c>
      <c r="X31" s="137"/>
      <c r="Y31" s="135">
        <f>SUM(E31:X31)</f>
        <v>0</v>
      </c>
      <c r="Z31" s="134"/>
      <c r="AA31" s="132">
        <f>Y31/Y139*100</f>
        <v>0</v>
      </c>
      <c r="AB31" s="496"/>
    </row>
    <row r="32" spans="2:28" s="42" customFormat="1" ht="35.1" customHeight="1" x14ac:dyDescent="0.25">
      <c r="B32" s="534"/>
      <c r="C32" s="501" t="s">
        <v>15</v>
      </c>
      <c r="D32" s="502"/>
      <c r="E32" s="136">
        <v>0</v>
      </c>
      <c r="F32" s="137"/>
      <c r="G32" s="137">
        <v>0</v>
      </c>
      <c r="H32" s="137"/>
      <c r="I32" s="137">
        <v>0</v>
      </c>
      <c r="J32" s="137"/>
      <c r="K32" s="137">
        <v>0</v>
      </c>
      <c r="L32" s="137"/>
      <c r="M32" s="137">
        <v>0</v>
      </c>
      <c r="N32" s="137"/>
      <c r="O32" s="137">
        <v>0</v>
      </c>
      <c r="P32" s="137"/>
      <c r="Q32" s="137">
        <v>0</v>
      </c>
      <c r="R32" s="137"/>
      <c r="S32" s="137">
        <v>0</v>
      </c>
      <c r="T32" s="137"/>
      <c r="U32" s="137">
        <v>0</v>
      </c>
      <c r="V32" s="137"/>
      <c r="W32" s="137">
        <v>0</v>
      </c>
      <c r="X32" s="137"/>
      <c r="Y32" s="135">
        <f>SUM(E32:X32)</f>
        <v>0</v>
      </c>
      <c r="Z32" s="134"/>
      <c r="AA32" s="132">
        <f>Y32/Y140*100</f>
        <v>0</v>
      </c>
      <c r="AB32" s="496"/>
    </row>
    <row r="33" spans="2:28" s="42" customFormat="1" ht="35.1" customHeight="1" x14ac:dyDescent="0.25">
      <c r="B33" s="534"/>
      <c r="C33" s="501" t="s">
        <v>16</v>
      </c>
      <c r="D33" s="502"/>
      <c r="E33" s="136">
        <v>0</v>
      </c>
      <c r="F33" s="137"/>
      <c r="G33" s="137">
        <v>0</v>
      </c>
      <c r="H33" s="137"/>
      <c r="I33" s="137">
        <v>0</v>
      </c>
      <c r="J33" s="137"/>
      <c r="K33" s="137">
        <v>0</v>
      </c>
      <c r="L33" s="137"/>
      <c r="M33" s="137">
        <v>0</v>
      </c>
      <c r="N33" s="137"/>
      <c r="O33" s="137">
        <v>0</v>
      </c>
      <c r="P33" s="137"/>
      <c r="Q33" s="137">
        <v>3000</v>
      </c>
      <c r="R33" s="334" t="s">
        <v>188</v>
      </c>
      <c r="S33" s="137">
        <v>0</v>
      </c>
      <c r="T33" s="137"/>
      <c r="U33" s="137">
        <v>0</v>
      </c>
      <c r="V33" s="137"/>
      <c r="W33" s="137">
        <v>0</v>
      </c>
      <c r="X33" s="137"/>
      <c r="Y33" s="135">
        <f>SUM(E33:X33)</f>
        <v>3000</v>
      </c>
      <c r="Z33" s="134"/>
      <c r="AA33" s="132">
        <f>Y33/Y141*100</f>
        <v>9.9784000899386452E-2</v>
      </c>
      <c r="AB33" s="496"/>
    </row>
    <row r="34" spans="2:28" s="42" customFormat="1" ht="35.1" customHeight="1" x14ac:dyDescent="0.25">
      <c r="B34" s="534"/>
      <c r="C34" s="1098" t="s">
        <v>316</v>
      </c>
      <c r="D34" s="1099"/>
      <c r="E34" s="133"/>
      <c r="F34" s="130"/>
      <c r="G34" s="130"/>
      <c r="H34" s="130"/>
      <c r="I34" s="129"/>
      <c r="J34" s="129"/>
      <c r="K34" s="130"/>
      <c r="L34" s="130"/>
      <c r="M34" s="130"/>
      <c r="N34" s="130"/>
      <c r="O34" s="138"/>
      <c r="P34" s="130"/>
      <c r="Q34" s="137"/>
      <c r="R34" s="129"/>
      <c r="S34" s="137"/>
      <c r="T34" s="130"/>
      <c r="U34" s="137"/>
      <c r="V34" s="130"/>
      <c r="W34" s="137"/>
      <c r="X34" s="130"/>
      <c r="Y34" s="135"/>
      <c r="Z34" s="134"/>
      <c r="AA34" s="142"/>
      <c r="AB34" s="496"/>
    </row>
    <row r="35" spans="2:28" s="42" customFormat="1" ht="35.1" customHeight="1" x14ac:dyDescent="0.25">
      <c r="B35" s="534"/>
      <c r="C35" s="1096" t="s">
        <v>316</v>
      </c>
      <c r="D35" s="1097"/>
      <c r="E35" s="143"/>
      <c r="F35" s="129"/>
      <c r="G35" s="129"/>
      <c r="H35" s="129"/>
      <c r="I35" s="130"/>
      <c r="J35" s="130"/>
      <c r="K35" s="130"/>
      <c r="L35" s="130"/>
      <c r="M35" s="130"/>
      <c r="N35" s="130"/>
      <c r="O35" s="131"/>
      <c r="P35" s="130"/>
      <c r="Q35" s="129"/>
      <c r="R35" s="129"/>
      <c r="S35" s="130"/>
      <c r="T35" s="130"/>
      <c r="U35" s="130"/>
      <c r="V35" s="130"/>
      <c r="W35" s="130"/>
      <c r="X35" s="130"/>
      <c r="Y35" s="135"/>
      <c r="Z35" s="134"/>
      <c r="AA35" s="142"/>
      <c r="AB35" s="496"/>
    </row>
    <row r="36" spans="2:28" s="42" customFormat="1" ht="35.1" customHeight="1" x14ac:dyDescent="0.25">
      <c r="B36" s="534"/>
      <c r="C36" s="501" t="s">
        <v>2</v>
      </c>
      <c r="D36" s="502"/>
      <c r="E36" s="136">
        <v>0</v>
      </c>
      <c r="F36" s="137"/>
      <c r="G36" s="137">
        <v>2</v>
      </c>
      <c r="H36" s="137"/>
      <c r="I36" s="137">
        <v>0</v>
      </c>
      <c r="J36" s="137"/>
      <c r="K36" s="137">
        <v>0</v>
      </c>
      <c r="L36" s="137"/>
      <c r="M36" s="137">
        <v>0</v>
      </c>
      <c r="N36" s="137"/>
      <c r="O36" s="137">
        <v>0</v>
      </c>
      <c r="P36" s="137"/>
      <c r="Q36" s="137">
        <v>0</v>
      </c>
      <c r="R36" s="137"/>
      <c r="S36" s="137">
        <v>0</v>
      </c>
      <c r="T36" s="137"/>
      <c r="U36" s="137">
        <v>0</v>
      </c>
      <c r="V36" s="137"/>
      <c r="W36" s="137">
        <v>0</v>
      </c>
      <c r="X36" s="137"/>
      <c r="Y36" s="135">
        <f>SUM(E36:X36)</f>
        <v>2</v>
      </c>
      <c r="Z36" s="134"/>
      <c r="AA36" s="132">
        <f>Y36/Y139*100</f>
        <v>4.4444444444444446</v>
      </c>
      <c r="AB36" s="496"/>
    </row>
    <row r="37" spans="2:28" s="42" customFormat="1" ht="35.1" customHeight="1" x14ac:dyDescent="0.25">
      <c r="B37" s="534"/>
      <c r="C37" s="501" t="s">
        <v>15</v>
      </c>
      <c r="D37" s="502"/>
      <c r="E37" s="136">
        <v>0</v>
      </c>
      <c r="F37" s="137"/>
      <c r="G37" s="137">
        <v>685</v>
      </c>
      <c r="H37" s="137"/>
      <c r="I37" s="137">
        <v>0</v>
      </c>
      <c r="J37" s="137"/>
      <c r="K37" s="137">
        <v>0</v>
      </c>
      <c r="L37" s="137"/>
      <c r="M37" s="137">
        <v>0</v>
      </c>
      <c r="N37" s="137"/>
      <c r="O37" s="137">
        <v>0</v>
      </c>
      <c r="P37" s="137"/>
      <c r="Q37" s="137">
        <v>0</v>
      </c>
      <c r="R37" s="137"/>
      <c r="S37" s="137">
        <v>0</v>
      </c>
      <c r="T37" s="137"/>
      <c r="U37" s="137">
        <v>0</v>
      </c>
      <c r="V37" s="137"/>
      <c r="W37" s="137">
        <v>0</v>
      </c>
      <c r="X37" s="137"/>
      <c r="Y37" s="135">
        <f>SUM(E37:X37)</f>
        <v>685</v>
      </c>
      <c r="Z37" s="134"/>
      <c r="AA37" s="132">
        <f>Y37/Y140*100</f>
        <v>1.2100335629747394</v>
      </c>
      <c r="AB37" s="496"/>
    </row>
    <row r="38" spans="2:28" s="42" customFormat="1" ht="35.1" customHeight="1" x14ac:dyDescent="0.25">
      <c r="B38" s="534"/>
      <c r="C38" s="501" t="s">
        <v>16</v>
      </c>
      <c r="D38" s="502"/>
      <c r="E38" s="136">
        <v>0</v>
      </c>
      <c r="F38" s="137"/>
      <c r="G38" s="137">
        <v>5480</v>
      </c>
      <c r="H38" s="137"/>
      <c r="I38" s="137">
        <v>0</v>
      </c>
      <c r="J38" s="137"/>
      <c r="K38" s="137">
        <v>0</v>
      </c>
      <c r="L38" s="137"/>
      <c r="M38" s="137">
        <v>0</v>
      </c>
      <c r="N38" s="137"/>
      <c r="O38" s="137">
        <v>0</v>
      </c>
      <c r="P38" s="137"/>
      <c r="Q38" s="137">
        <v>0</v>
      </c>
      <c r="R38" s="137"/>
      <c r="S38" s="137">
        <v>0</v>
      </c>
      <c r="T38" s="137"/>
      <c r="U38" s="137">
        <v>0</v>
      </c>
      <c r="V38" s="137"/>
      <c r="W38" s="137">
        <v>0</v>
      </c>
      <c r="X38" s="137"/>
      <c r="Y38" s="135">
        <f>SUM(E38:X38)</f>
        <v>5480</v>
      </c>
      <c r="Z38" s="134"/>
      <c r="AA38" s="132">
        <f>Y38/Y141*100</f>
        <v>0.18227210830954593</v>
      </c>
      <c r="AB38" s="496"/>
    </row>
    <row r="39" spans="2:28" s="42" customFormat="1" ht="35.1" customHeight="1" x14ac:dyDescent="0.25">
      <c r="B39" s="534"/>
      <c r="C39" s="1098" t="s">
        <v>83</v>
      </c>
      <c r="D39" s="1099"/>
      <c r="E39" s="133"/>
      <c r="F39" s="130"/>
      <c r="G39" s="130"/>
      <c r="H39" s="130"/>
      <c r="I39" s="129"/>
      <c r="J39" s="129"/>
      <c r="K39" s="130"/>
      <c r="L39" s="130"/>
      <c r="M39" s="130"/>
      <c r="N39" s="130"/>
      <c r="O39" s="138"/>
      <c r="P39" s="130"/>
      <c r="Q39" s="137"/>
      <c r="R39" s="129"/>
      <c r="S39" s="137"/>
      <c r="T39" s="130"/>
      <c r="U39" s="137"/>
      <c r="V39" s="130"/>
      <c r="W39" s="137"/>
      <c r="X39" s="130"/>
      <c r="Y39" s="135"/>
      <c r="Z39" s="134"/>
      <c r="AA39" s="142"/>
      <c r="AB39" s="496"/>
    </row>
    <row r="40" spans="2:28" s="42" customFormat="1" ht="35.1" customHeight="1" x14ac:dyDescent="0.25">
      <c r="B40" s="534"/>
      <c r="C40" s="1096" t="s">
        <v>83</v>
      </c>
      <c r="D40" s="1097"/>
      <c r="E40" s="143"/>
      <c r="F40" s="129"/>
      <c r="G40" s="129"/>
      <c r="H40" s="129"/>
      <c r="I40" s="130"/>
      <c r="J40" s="130"/>
      <c r="K40" s="130"/>
      <c r="L40" s="130"/>
      <c r="M40" s="130"/>
      <c r="N40" s="130"/>
      <c r="O40" s="131"/>
      <c r="P40" s="130"/>
      <c r="Q40" s="129"/>
      <c r="R40" s="129"/>
      <c r="S40" s="130"/>
      <c r="T40" s="130"/>
      <c r="U40" s="130"/>
      <c r="V40" s="130"/>
      <c r="W40" s="130"/>
      <c r="X40" s="130"/>
      <c r="Y40" s="135"/>
      <c r="Z40" s="134"/>
      <c r="AA40" s="142"/>
      <c r="AB40" s="496"/>
    </row>
    <row r="41" spans="2:28" s="42" customFormat="1" ht="35.1" customHeight="1" x14ac:dyDescent="0.25">
      <c r="B41" s="534"/>
      <c r="C41" s="501" t="s">
        <v>2</v>
      </c>
      <c r="D41" s="502"/>
      <c r="E41" s="136">
        <v>0</v>
      </c>
      <c r="F41" s="137"/>
      <c r="G41" s="137">
        <v>1</v>
      </c>
      <c r="H41" s="137"/>
      <c r="I41" s="137">
        <v>0</v>
      </c>
      <c r="J41" s="137"/>
      <c r="K41" s="137">
        <v>0</v>
      </c>
      <c r="L41" s="137"/>
      <c r="M41" s="137">
        <v>0</v>
      </c>
      <c r="N41" s="137"/>
      <c r="O41" s="137">
        <v>0</v>
      </c>
      <c r="P41" s="137"/>
      <c r="Q41" s="334" t="s">
        <v>65</v>
      </c>
      <c r="R41" s="137"/>
      <c r="S41" s="137">
        <v>0</v>
      </c>
      <c r="T41" s="137"/>
      <c r="U41" s="137">
        <v>0</v>
      </c>
      <c r="V41" s="137"/>
      <c r="W41" s="137">
        <v>0</v>
      </c>
      <c r="X41" s="137"/>
      <c r="Y41" s="135">
        <f>SUM(E41:X41)</f>
        <v>1</v>
      </c>
      <c r="Z41" s="134"/>
      <c r="AA41" s="132">
        <f>Y41/Y139*100</f>
        <v>2.2222222222222223</v>
      </c>
      <c r="AB41" s="496"/>
    </row>
    <row r="42" spans="2:28" s="42" customFormat="1" ht="35.1" customHeight="1" x14ac:dyDescent="0.25">
      <c r="B42" s="534"/>
      <c r="C42" s="501" t="s">
        <v>15</v>
      </c>
      <c r="D42" s="502"/>
      <c r="E42" s="136">
        <v>0</v>
      </c>
      <c r="F42" s="137"/>
      <c r="G42" s="137">
        <v>320</v>
      </c>
      <c r="H42" s="137"/>
      <c r="I42" s="137">
        <v>0</v>
      </c>
      <c r="J42" s="137"/>
      <c r="K42" s="137">
        <v>0</v>
      </c>
      <c r="L42" s="137"/>
      <c r="M42" s="137">
        <v>0</v>
      </c>
      <c r="N42" s="137"/>
      <c r="O42" s="137">
        <v>0</v>
      </c>
      <c r="P42" s="137"/>
      <c r="Q42" s="137">
        <v>0</v>
      </c>
      <c r="R42" s="137"/>
      <c r="S42" s="137">
        <v>0</v>
      </c>
      <c r="T42" s="137"/>
      <c r="U42" s="137">
        <v>0</v>
      </c>
      <c r="V42" s="137"/>
      <c r="W42" s="137">
        <v>0</v>
      </c>
      <c r="X42" s="137"/>
      <c r="Y42" s="135">
        <f>SUM(E42:X42)</f>
        <v>320</v>
      </c>
      <c r="Z42" s="134"/>
      <c r="AA42" s="132">
        <f>Y42/Y140*100</f>
        <v>0.56527115350644763</v>
      </c>
      <c r="AB42" s="496"/>
    </row>
    <row r="43" spans="2:28" s="42" customFormat="1" ht="35.1" customHeight="1" x14ac:dyDescent="0.25">
      <c r="B43" s="534"/>
      <c r="C43" s="501" t="s">
        <v>16</v>
      </c>
      <c r="D43" s="502"/>
      <c r="E43" s="136">
        <v>0</v>
      </c>
      <c r="F43" s="137"/>
      <c r="G43" s="137">
        <v>20480</v>
      </c>
      <c r="H43" s="137"/>
      <c r="I43" s="137">
        <v>0</v>
      </c>
      <c r="J43" s="137"/>
      <c r="K43" s="137">
        <v>0</v>
      </c>
      <c r="L43" s="137"/>
      <c r="M43" s="137">
        <v>0</v>
      </c>
      <c r="N43" s="137"/>
      <c r="O43" s="137">
        <v>0</v>
      </c>
      <c r="P43" s="137"/>
      <c r="Q43" s="137">
        <v>5112</v>
      </c>
      <c r="R43" s="334" t="s">
        <v>188</v>
      </c>
      <c r="S43" s="137">
        <v>0</v>
      </c>
      <c r="T43" s="137"/>
      <c r="U43" s="137">
        <v>0</v>
      </c>
      <c r="V43" s="137"/>
      <c r="W43" s="137">
        <v>0</v>
      </c>
      <c r="X43" s="137"/>
      <c r="Y43" s="135">
        <f>SUM(E43:X43)</f>
        <v>25592</v>
      </c>
      <c r="Z43" s="134"/>
      <c r="AA43" s="132">
        <f>Y43/Y141*100</f>
        <v>0.85122405033903281</v>
      </c>
      <c r="AB43" s="496"/>
    </row>
    <row r="44" spans="2:28" s="42" customFormat="1" ht="35.1" customHeight="1" x14ac:dyDescent="0.25">
      <c r="B44" s="534"/>
      <c r="C44" s="1098" t="s">
        <v>69</v>
      </c>
      <c r="D44" s="1099"/>
      <c r="E44" s="133"/>
      <c r="F44" s="130"/>
      <c r="G44" s="130"/>
      <c r="H44" s="130"/>
      <c r="I44" s="129"/>
      <c r="J44" s="129"/>
      <c r="K44" s="130"/>
      <c r="L44" s="130"/>
      <c r="M44" s="130"/>
      <c r="N44" s="130"/>
      <c r="O44" s="138"/>
      <c r="P44" s="130"/>
      <c r="Q44" s="137"/>
      <c r="R44" s="129"/>
      <c r="S44" s="137"/>
      <c r="T44" s="130"/>
      <c r="U44" s="137"/>
      <c r="V44" s="130"/>
      <c r="W44" s="137"/>
      <c r="X44" s="130"/>
      <c r="Y44" s="135"/>
      <c r="Z44" s="141"/>
      <c r="AA44" s="145"/>
      <c r="AB44" s="496"/>
    </row>
    <row r="45" spans="2:28" s="42" customFormat="1" ht="35.1" customHeight="1" x14ac:dyDescent="0.25">
      <c r="B45" s="534"/>
      <c r="C45" s="1096" t="s">
        <v>69</v>
      </c>
      <c r="D45" s="1097"/>
      <c r="E45" s="143"/>
      <c r="F45" s="129"/>
      <c r="G45" s="129"/>
      <c r="H45" s="129"/>
      <c r="I45" s="130"/>
      <c r="J45" s="130"/>
      <c r="K45" s="130"/>
      <c r="L45" s="130"/>
      <c r="M45" s="130"/>
      <c r="N45" s="130"/>
      <c r="O45" s="131"/>
      <c r="P45" s="130"/>
      <c r="Q45" s="129"/>
      <c r="R45" s="129"/>
      <c r="S45" s="130"/>
      <c r="T45" s="130"/>
      <c r="U45" s="130"/>
      <c r="V45" s="130"/>
      <c r="W45" s="130"/>
      <c r="X45" s="130"/>
      <c r="Y45" s="135"/>
      <c r="Z45" s="141"/>
      <c r="AA45" s="145"/>
      <c r="AB45" s="496"/>
    </row>
    <row r="46" spans="2:28" s="42" customFormat="1" ht="35.1" customHeight="1" x14ac:dyDescent="0.25">
      <c r="B46" s="534"/>
      <c r="C46" s="501" t="s">
        <v>2</v>
      </c>
      <c r="D46" s="502"/>
      <c r="E46" s="136">
        <v>0</v>
      </c>
      <c r="F46" s="137"/>
      <c r="G46" s="137">
        <v>1</v>
      </c>
      <c r="H46" s="137"/>
      <c r="I46" s="137">
        <v>0</v>
      </c>
      <c r="J46" s="137"/>
      <c r="K46" s="137">
        <v>0</v>
      </c>
      <c r="L46" s="137"/>
      <c r="M46" s="137">
        <v>0</v>
      </c>
      <c r="N46" s="137"/>
      <c r="O46" s="137">
        <v>0</v>
      </c>
      <c r="P46" s="137"/>
      <c r="Q46" s="137">
        <v>0</v>
      </c>
      <c r="R46" s="137"/>
      <c r="S46" s="137">
        <v>0</v>
      </c>
      <c r="T46" s="137"/>
      <c r="U46" s="137">
        <v>0</v>
      </c>
      <c r="V46" s="137"/>
      <c r="W46" s="137">
        <v>0</v>
      </c>
      <c r="X46" s="137"/>
      <c r="Y46" s="135">
        <f>SUM(E46:X46)</f>
        <v>1</v>
      </c>
      <c r="Z46" s="134"/>
      <c r="AA46" s="132">
        <f>Y46/Y139*100</f>
        <v>2.2222222222222223</v>
      </c>
      <c r="AB46" s="496"/>
    </row>
    <row r="47" spans="2:28" s="42" customFormat="1" ht="35.1" customHeight="1" x14ac:dyDescent="0.25">
      <c r="B47" s="534"/>
      <c r="C47" s="501" t="s">
        <v>15</v>
      </c>
      <c r="D47" s="502"/>
      <c r="E47" s="136">
        <v>0</v>
      </c>
      <c r="F47" s="137"/>
      <c r="G47" s="137">
        <v>930</v>
      </c>
      <c r="H47" s="137"/>
      <c r="I47" s="137">
        <v>0</v>
      </c>
      <c r="J47" s="137"/>
      <c r="K47" s="137">
        <v>0</v>
      </c>
      <c r="L47" s="137"/>
      <c r="M47" s="137">
        <v>0</v>
      </c>
      <c r="N47" s="137"/>
      <c r="O47" s="137">
        <v>0</v>
      </c>
      <c r="P47" s="137"/>
      <c r="Q47" s="137">
        <v>0</v>
      </c>
      <c r="R47" s="137"/>
      <c r="S47" s="137">
        <v>0</v>
      </c>
      <c r="T47" s="137"/>
      <c r="U47" s="137">
        <v>0</v>
      </c>
      <c r="V47" s="137"/>
      <c r="W47" s="137">
        <v>0</v>
      </c>
      <c r="X47" s="137"/>
      <c r="Y47" s="135">
        <f>SUM(E47:X47)</f>
        <v>930</v>
      </c>
      <c r="Z47" s="134"/>
      <c r="AA47" s="132">
        <f>Y47/Y140*100</f>
        <v>1.6428192898781133</v>
      </c>
      <c r="AB47" s="496"/>
    </row>
    <row r="48" spans="2:28" s="42" customFormat="1" ht="35.1" customHeight="1" x14ac:dyDescent="0.25">
      <c r="B48" s="534"/>
      <c r="C48" s="501" t="s">
        <v>16</v>
      </c>
      <c r="D48" s="502"/>
      <c r="E48" s="136">
        <v>0</v>
      </c>
      <c r="F48" s="137"/>
      <c r="G48" s="137">
        <v>141360</v>
      </c>
      <c r="H48" s="137"/>
      <c r="I48" s="137">
        <v>0</v>
      </c>
      <c r="J48" s="137"/>
      <c r="K48" s="137">
        <v>0</v>
      </c>
      <c r="L48" s="137"/>
      <c r="M48" s="137">
        <v>0</v>
      </c>
      <c r="N48" s="137"/>
      <c r="O48" s="137">
        <v>0</v>
      </c>
      <c r="P48" s="137"/>
      <c r="Q48" s="137">
        <v>0</v>
      </c>
      <c r="R48" s="137"/>
      <c r="S48" s="137">
        <v>0</v>
      </c>
      <c r="T48" s="137"/>
      <c r="U48" s="137">
        <v>0</v>
      </c>
      <c r="V48" s="137"/>
      <c r="W48" s="137">
        <v>0</v>
      </c>
      <c r="X48" s="137"/>
      <c r="Y48" s="135">
        <f>SUM(E48:X48)</f>
        <v>141360</v>
      </c>
      <c r="Z48" s="134"/>
      <c r="AA48" s="132">
        <f>Y48/Y141*100</f>
        <v>4.7018221223790899</v>
      </c>
      <c r="AB48" s="496"/>
    </row>
    <row r="49" spans="2:28" s="42" customFormat="1" ht="35.1" customHeight="1" x14ac:dyDescent="0.25">
      <c r="B49" s="534"/>
      <c r="C49" s="1096" t="s">
        <v>319</v>
      </c>
      <c r="D49" s="1097"/>
      <c r="E49" s="133"/>
      <c r="F49" s="130"/>
      <c r="G49" s="130"/>
      <c r="H49" s="130"/>
      <c r="I49" s="129"/>
      <c r="J49" s="129"/>
      <c r="K49" s="130"/>
      <c r="L49" s="130"/>
      <c r="M49" s="130"/>
      <c r="N49" s="130"/>
      <c r="O49" s="138"/>
      <c r="P49" s="130"/>
      <c r="Q49" s="137"/>
      <c r="R49" s="129"/>
      <c r="S49" s="137"/>
      <c r="T49" s="130"/>
      <c r="U49" s="137"/>
      <c r="V49" s="130"/>
      <c r="W49" s="137"/>
      <c r="X49" s="130"/>
      <c r="Y49" s="135"/>
      <c r="Z49" s="141"/>
      <c r="AA49" s="145"/>
      <c r="AB49" s="496"/>
    </row>
    <row r="50" spans="2:28" s="42" customFormat="1" ht="35.1" customHeight="1" x14ac:dyDescent="0.25">
      <c r="B50" s="534"/>
      <c r="C50" s="501" t="s">
        <v>2</v>
      </c>
      <c r="D50" s="502"/>
      <c r="E50" s="136">
        <v>0</v>
      </c>
      <c r="F50" s="137"/>
      <c r="G50" s="137">
        <v>0</v>
      </c>
      <c r="H50" s="137"/>
      <c r="I50" s="137">
        <v>1</v>
      </c>
      <c r="J50" s="137"/>
      <c r="K50" s="137">
        <v>0</v>
      </c>
      <c r="L50" s="137"/>
      <c r="M50" s="137">
        <v>0</v>
      </c>
      <c r="N50" s="137"/>
      <c r="O50" s="137">
        <v>0</v>
      </c>
      <c r="P50" s="137"/>
      <c r="Q50" s="137">
        <v>0</v>
      </c>
      <c r="R50" s="137"/>
      <c r="S50" s="137">
        <v>0</v>
      </c>
      <c r="T50" s="137"/>
      <c r="U50" s="137">
        <v>0</v>
      </c>
      <c r="V50" s="137"/>
      <c r="W50" s="137">
        <v>0</v>
      </c>
      <c r="X50" s="137"/>
      <c r="Y50" s="135">
        <f>SUM(E50:X50)</f>
        <v>1</v>
      </c>
      <c r="Z50" s="134"/>
      <c r="AA50" s="132">
        <f>Y50/Y139*100</f>
        <v>2.2222222222222223</v>
      </c>
      <c r="AB50" s="496"/>
    </row>
    <row r="51" spans="2:28" s="42" customFormat="1" ht="35.1" customHeight="1" x14ac:dyDescent="0.25">
      <c r="B51" s="534"/>
      <c r="C51" s="501" t="s">
        <v>15</v>
      </c>
      <c r="D51" s="502"/>
      <c r="E51" s="136">
        <v>0</v>
      </c>
      <c r="F51" s="137"/>
      <c r="G51" s="137">
        <v>0</v>
      </c>
      <c r="H51" s="137"/>
      <c r="I51" s="137">
        <v>49</v>
      </c>
      <c r="J51" s="137"/>
      <c r="K51" s="137">
        <v>0</v>
      </c>
      <c r="L51" s="137"/>
      <c r="M51" s="137">
        <v>0</v>
      </c>
      <c r="N51" s="137"/>
      <c r="O51" s="137">
        <v>0</v>
      </c>
      <c r="P51" s="137"/>
      <c r="Q51" s="137">
        <v>0</v>
      </c>
      <c r="R51" s="137"/>
      <c r="S51" s="137">
        <v>0</v>
      </c>
      <c r="T51" s="137"/>
      <c r="U51" s="137">
        <v>0</v>
      </c>
      <c r="V51" s="137"/>
      <c r="W51" s="137">
        <v>0</v>
      </c>
      <c r="X51" s="137"/>
      <c r="Y51" s="135">
        <f>SUM(E51:X51)</f>
        <v>49</v>
      </c>
      <c r="Z51" s="134"/>
      <c r="AA51" s="132">
        <f>Y51/Y140*100</f>
        <v>8.6557145380674785E-2</v>
      </c>
      <c r="AB51" s="496"/>
    </row>
    <row r="52" spans="2:28" s="42" customFormat="1" ht="35.1" customHeight="1" x14ac:dyDescent="0.25">
      <c r="B52" s="534"/>
      <c r="C52" s="501" t="s">
        <v>16</v>
      </c>
      <c r="D52" s="502"/>
      <c r="E52" s="136">
        <v>0</v>
      </c>
      <c r="F52" s="137"/>
      <c r="G52" s="137">
        <v>0</v>
      </c>
      <c r="H52" s="137"/>
      <c r="I52" s="137">
        <v>16856</v>
      </c>
      <c r="J52" s="137"/>
      <c r="K52" s="137">
        <v>0</v>
      </c>
      <c r="L52" s="137"/>
      <c r="M52" s="137">
        <v>0</v>
      </c>
      <c r="N52" s="137"/>
      <c r="O52" s="137">
        <v>0</v>
      </c>
      <c r="P52" s="137"/>
      <c r="Q52" s="137">
        <v>0</v>
      </c>
      <c r="R52" s="137"/>
      <c r="S52" s="137">
        <v>0</v>
      </c>
      <c r="T52" s="137"/>
      <c r="U52" s="137">
        <v>0</v>
      </c>
      <c r="V52" s="137"/>
      <c r="W52" s="137">
        <v>0</v>
      </c>
      <c r="X52" s="137"/>
      <c r="Y52" s="135">
        <f>SUM(E52:X52)</f>
        <v>16856</v>
      </c>
      <c r="Z52" s="134"/>
      <c r="AA52" s="132">
        <f>Y52/Y141*100</f>
        <v>0.56065303972001934</v>
      </c>
      <c r="AB52" s="496"/>
    </row>
    <row r="53" spans="2:28" s="21" customFormat="1" ht="13.5" customHeight="1" thickBot="1" x14ac:dyDescent="0.3">
      <c r="B53" s="325"/>
      <c r="C53" s="853"/>
      <c r="D53" s="326"/>
      <c r="E53" s="823"/>
      <c r="F53" s="824"/>
      <c r="G53" s="824"/>
      <c r="H53" s="824"/>
      <c r="I53" s="825"/>
      <c r="J53" s="825"/>
      <c r="K53" s="824"/>
      <c r="L53" s="824"/>
      <c r="M53" s="824"/>
      <c r="N53" s="824"/>
      <c r="O53" s="826"/>
      <c r="P53" s="824"/>
      <c r="Q53" s="827"/>
      <c r="R53" s="825"/>
      <c r="S53" s="827"/>
      <c r="T53" s="824"/>
      <c r="U53" s="827"/>
      <c r="V53" s="824"/>
      <c r="W53" s="827"/>
      <c r="X53" s="828"/>
      <c r="Y53" s="529"/>
      <c r="Z53" s="528"/>
      <c r="AA53" s="530"/>
      <c r="AB53" s="531"/>
    </row>
    <row r="54" spans="2:28" s="21" customFormat="1" ht="30.75" customHeight="1" x14ac:dyDescent="0.25">
      <c r="B54" s="327"/>
      <c r="C54" s="523"/>
      <c r="D54" s="328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169"/>
      <c r="P54" s="522"/>
      <c r="Q54" s="522"/>
      <c r="R54" s="522"/>
      <c r="S54" s="522"/>
      <c r="T54" s="522"/>
      <c r="U54" s="522"/>
      <c r="V54" s="522"/>
      <c r="W54" s="522"/>
      <c r="X54" s="522"/>
      <c r="Y54" s="327"/>
      <c r="Z54" s="327"/>
      <c r="AA54" s="142" t="s">
        <v>91</v>
      </c>
      <c r="AB54" s="327"/>
    </row>
    <row r="55" spans="2:28" s="899" customFormat="1" ht="65.099999999999994" customHeight="1" x14ac:dyDescent="0.25">
      <c r="B55" s="895" t="s">
        <v>161</v>
      </c>
      <c r="C55" s="896"/>
      <c r="D55" s="895"/>
      <c r="E55" s="897"/>
      <c r="F55" s="897"/>
      <c r="G55" s="897"/>
      <c r="H55" s="897"/>
      <c r="I55" s="897"/>
      <c r="J55" s="897"/>
      <c r="K55" s="897"/>
      <c r="L55" s="897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</row>
    <row r="56" spans="2:28" s="899" customFormat="1" ht="65.099999999999994" customHeight="1" x14ac:dyDescent="0.25">
      <c r="B56" s="1102" t="s">
        <v>298</v>
      </c>
      <c r="C56" s="1102"/>
      <c r="D56" s="1102"/>
      <c r="E56" s="1102"/>
      <c r="F56" s="1102"/>
      <c r="G56" s="1102"/>
      <c r="H56" s="1102"/>
      <c r="I56" s="1102"/>
      <c r="J56" s="1102"/>
      <c r="K56" s="1102"/>
      <c r="L56" s="1102"/>
      <c r="M56" s="1102"/>
      <c r="N56" s="1102"/>
      <c r="O56" s="1102"/>
      <c r="P56" s="1102"/>
      <c r="Q56" s="1102"/>
      <c r="R56" s="1102"/>
      <c r="S56" s="1102"/>
      <c r="T56" s="1102"/>
      <c r="U56" s="1102"/>
      <c r="V56" s="1102"/>
      <c r="W56" s="1102"/>
      <c r="X56" s="1102"/>
      <c r="Y56" s="1102"/>
      <c r="Z56" s="1102"/>
      <c r="AA56" s="1102"/>
      <c r="AB56" s="1102"/>
    </row>
    <row r="57" spans="2:28" s="899" customFormat="1" ht="65.099999999999994" customHeight="1" x14ac:dyDescent="0.25">
      <c r="B57" s="1102">
        <v>2017</v>
      </c>
      <c r="C57" s="1102"/>
      <c r="D57" s="1102"/>
      <c r="E57" s="1102"/>
      <c r="F57" s="1102"/>
      <c r="G57" s="1102"/>
      <c r="H57" s="1102"/>
      <c r="I57" s="1102"/>
      <c r="J57" s="1102"/>
      <c r="K57" s="1102"/>
      <c r="L57" s="1102"/>
      <c r="M57" s="1102"/>
      <c r="N57" s="1102"/>
      <c r="O57" s="1102"/>
      <c r="P57" s="1102"/>
      <c r="Q57" s="1102"/>
      <c r="R57" s="1102"/>
      <c r="S57" s="1102"/>
      <c r="T57" s="1102"/>
      <c r="U57" s="1102"/>
      <c r="V57" s="1102"/>
      <c r="W57" s="1102"/>
      <c r="X57" s="1102"/>
      <c r="Y57" s="1102"/>
      <c r="Z57" s="1102"/>
      <c r="AA57" s="1102"/>
      <c r="AB57" s="1102"/>
    </row>
    <row r="58" spans="2:28" s="17" customFormat="1" ht="30" customHeight="1" thickBot="1" x14ac:dyDescent="0.3">
      <c r="B58" s="562" t="s">
        <v>179</v>
      </c>
      <c r="C58" s="532"/>
      <c r="D58" s="329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20"/>
      <c r="Z58" s="20"/>
      <c r="AA58" s="20"/>
      <c r="AB58" s="20"/>
    </row>
    <row r="59" spans="2:28" s="42" customFormat="1" ht="45" customHeight="1" x14ac:dyDescent="0.25">
      <c r="B59" s="1112" t="s">
        <v>120</v>
      </c>
      <c r="C59" s="1113"/>
      <c r="D59" s="1114"/>
      <c r="E59" s="1121" t="s">
        <v>245</v>
      </c>
      <c r="F59" s="1122"/>
      <c r="G59" s="1122"/>
      <c r="H59" s="1122"/>
      <c r="I59" s="1122"/>
      <c r="J59" s="1122"/>
      <c r="K59" s="1122"/>
      <c r="L59" s="1122"/>
      <c r="M59" s="1122"/>
      <c r="N59" s="1122"/>
      <c r="O59" s="1122"/>
      <c r="P59" s="1122"/>
      <c r="Q59" s="1122"/>
      <c r="R59" s="1122"/>
      <c r="S59" s="1122"/>
      <c r="T59" s="1122"/>
      <c r="U59" s="1122"/>
      <c r="V59" s="1122"/>
      <c r="W59" s="1122"/>
      <c r="X59" s="1123"/>
      <c r="Y59" s="1109" t="s">
        <v>93</v>
      </c>
      <c r="Z59" s="1110"/>
      <c r="AA59" s="1110"/>
      <c r="AB59" s="1111"/>
    </row>
    <row r="60" spans="2:28" s="22" customFormat="1" ht="45" customHeight="1" x14ac:dyDescent="0.25">
      <c r="B60" s="1115"/>
      <c r="C60" s="1116"/>
      <c r="D60" s="1117"/>
      <c r="E60" s="1107" t="s">
        <v>130</v>
      </c>
      <c r="F60" s="1103"/>
      <c r="G60" s="1103" t="s">
        <v>246</v>
      </c>
      <c r="H60" s="1103"/>
      <c r="I60" s="1103" t="s">
        <v>146</v>
      </c>
      <c r="J60" s="1103"/>
      <c r="K60" s="1103" t="s">
        <v>157</v>
      </c>
      <c r="L60" s="1103"/>
      <c r="M60" s="1082" t="s">
        <v>310</v>
      </c>
      <c r="N60" s="1082"/>
      <c r="O60" s="1103" t="s">
        <v>117</v>
      </c>
      <c r="P60" s="1103"/>
      <c r="Q60" s="1103" t="s">
        <v>247</v>
      </c>
      <c r="R60" s="1103"/>
      <c r="S60" s="1103" t="s">
        <v>19</v>
      </c>
      <c r="T60" s="1103"/>
      <c r="U60" s="1103" t="s">
        <v>46</v>
      </c>
      <c r="V60" s="1103"/>
      <c r="W60" s="1103" t="s">
        <v>259</v>
      </c>
      <c r="X60" s="1105"/>
      <c r="Y60" s="1107" t="s">
        <v>68</v>
      </c>
      <c r="Z60" s="1103"/>
      <c r="AA60" s="1103" t="s">
        <v>5</v>
      </c>
      <c r="AB60" s="1105"/>
    </row>
    <row r="61" spans="2:28" s="22" customFormat="1" ht="45" customHeight="1" thickBot="1" x14ac:dyDescent="0.3">
      <c r="B61" s="1118"/>
      <c r="C61" s="1119"/>
      <c r="D61" s="1120"/>
      <c r="E61" s="1108"/>
      <c r="F61" s="1104"/>
      <c r="G61" s="1104"/>
      <c r="H61" s="1104"/>
      <c r="I61" s="1104"/>
      <c r="J61" s="1104"/>
      <c r="K61" s="1104"/>
      <c r="L61" s="1104"/>
      <c r="M61" s="1124"/>
      <c r="N61" s="1124"/>
      <c r="O61" s="1104"/>
      <c r="P61" s="1104"/>
      <c r="Q61" s="1104"/>
      <c r="R61" s="1104"/>
      <c r="S61" s="1104"/>
      <c r="T61" s="1104"/>
      <c r="U61" s="1104"/>
      <c r="V61" s="1104"/>
      <c r="W61" s="1104"/>
      <c r="X61" s="1106"/>
      <c r="Y61" s="1108"/>
      <c r="Z61" s="1104"/>
      <c r="AA61" s="1104"/>
      <c r="AB61" s="1106"/>
    </row>
    <row r="62" spans="2:28" s="22" customFormat="1" ht="27.75" customHeight="1" x14ac:dyDescent="0.25">
      <c r="B62" s="126"/>
      <c r="C62" s="1100"/>
      <c r="D62" s="1101"/>
      <c r="E62" s="516"/>
      <c r="F62" s="516"/>
      <c r="G62" s="516"/>
      <c r="H62" s="516"/>
      <c r="I62" s="515"/>
      <c r="J62" s="515"/>
      <c r="K62" s="516"/>
      <c r="L62" s="516"/>
      <c r="M62" s="516"/>
      <c r="N62" s="516"/>
      <c r="O62" s="176"/>
      <c r="P62" s="516"/>
      <c r="Q62" s="515"/>
      <c r="R62" s="515"/>
      <c r="S62" s="515"/>
      <c r="T62" s="516"/>
      <c r="U62" s="515"/>
      <c r="V62" s="516"/>
      <c r="W62" s="516"/>
      <c r="X62" s="516"/>
      <c r="Y62" s="524"/>
      <c r="Z62" s="520"/>
      <c r="AA62" s="521"/>
      <c r="AB62" s="525"/>
    </row>
    <row r="63" spans="2:28" s="42" customFormat="1" ht="35.1" customHeight="1" x14ac:dyDescent="0.25">
      <c r="B63" s="534"/>
      <c r="C63" s="1098" t="s">
        <v>286</v>
      </c>
      <c r="D63" s="1099"/>
      <c r="E63" s="133"/>
      <c r="F63" s="130"/>
      <c r="G63" s="130"/>
      <c r="H63" s="130"/>
      <c r="I63" s="129"/>
      <c r="J63" s="129"/>
      <c r="K63" s="130"/>
      <c r="L63" s="130"/>
      <c r="M63" s="130"/>
      <c r="N63" s="130"/>
      <c r="O63" s="138"/>
      <c r="P63" s="130"/>
      <c r="Q63" s="137"/>
      <c r="R63" s="129"/>
      <c r="S63" s="137"/>
      <c r="T63" s="130"/>
      <c r="U63" s="137"/>
      <c r="V63" s="130"/>
      <c r="W63" s="137"/>
      <c r="X63" s="130"/>
      <c r="Y63" s="135"/>
      <c r="Z63" s="134"/>
      <c r="AA63" s="142"/>
      <c r="AB63" s="496"/>
    </row>
    <row r="64" spans="2:28" s="42" customFormat="1" ht="35.1" customHeight="1" x14ac:dyDescent="0.25">
      <c r="B64" s="534"/>
      <c r="C64" s="1096" t="s">
        <v>287</v>
      </c>
      <c r="D64" s="1097"/>
      <c r="E64" s="133"/>
      <c r="F64" s="130"/>
      <c r="G64" s="130"/>
      <c r="H64" s="130"/>
      <c r="I64" s="129"/>
      <c r="J64" s="129"/>
      <c r="K64" s="130"/>
      <c r="L64" s="130"/>
      <c r="M64" s="130"/>
      <c r="N64" s="130"/>
      <c r="O64" s="141"/>
      <c r="P64" s="130"/>
      <c r="Q64" s="129"/>
      <c r="R64" s="129"/>
      <c r="S64" s="129"/>
      <c r="T64" s="130"/>
      <c r="U64" s="129"/>
      <c r="V64" s="130"/>
      <c r="W64" s="130"/>
      <c r="X64" s="130"/>
      <c r="Y64" s="135"/>
      <c r="Z64" s="134"/>
      <c r="AA64" s="142"/>
      <c r="AB64" s="496"/>
    </row>
    <row r="65" spans="2:28" s="42" customFormat="1" ht="35.1" customHeight="1" x14ac:dyDescent="0.25">
      <c r="B65" s="534"/>
      <c r="C65" s="501" t="s">
        <v>2</v>
      </c>
      <c r="D65" s="502"/>
      <c r="E65" s="136">
        <v>0</v>
      </c>
      <c r="F65" s="137"/>
      <c r="G65" s="137">
        <v>2</v>
      </c>
      <c r="H65" s="137"/>
      <c r="I65" s="137">
        <v>0</v>
      </c>
      <c r="J65" s="137"/>
      <c r="K65" s="137">
        <v>0</v>
      </c>
      <c r="L65" s="137"/>
      <c r="M65" s="137">
        <v>0</v>
      </c>
      <c r="N65" s="137"/>
      <c r="O65" s="137">
        <v>0</v>
      </c>
      <c r="P65" s="137"/>
      <c r="Q65" s="137">
        <v>0</v>
      </c>
      <c r="R65" s="137"/>
      <c r="S65" s="137">
        <v>0</v>
      </c>
      <c r="T65" s="137"/>
      <c r="U65" s="137">
        <v>0</v>
      </c>
      <c r="V65" s="137"/>
      <c r="W65" s="137">
        <v>0</v>
      </c>
      <c r="X65" s="137"/>
      <c r="Y65" s="135">
        <f>SUM(E65:X65)</f>
        <v>2</v>
      </c>
      <c r="Z65" s="134"/>
      <c r="AA65" s="132">
        <f>Y65/Y139*100</f>
        <v>4.4444444444444446</v>
      </c>
      <c r="AB65" s="496"/>
    </row>
    <row r="66" spans="2:28" s="42" customFormat="1" ht="35.1" customHeight="1" x14ac:dyDescent="0.25">
      <c r="B66" s="534"/>
      <c r="C66" s="501" t="s">
        <v>15</v>
      </c>
      <c r="D66" s="502"/>
      <c r="E66" s="136">
        <v>0</v>
      </c>
      <c r="F66" s="137"/>
      <c r="G66" s="137">
        <v>664</v>
      </c>
      <c r="H66" s="137"/>
      <c r="I66" s="137">
        <v>0</v>
      </c>
      <c r="J66" s="137"/>
      <c r="K66" s="137">
        <v>0</v>
      </c>
      <c r="L66" s="137"/>
      <c r="M66" s="137">
        <v>0</v>
      </c>
      <c r="N66" s="137"/>
      <c r="O66" s="137">
        <v>0</v>
      </c>
      <c r="P66" s="137"/>
      <c r="Q66" s="137">
        <v>0</v>
      </c>
      <c r="R66" s="137"/>
      <c r="S66" s="137">
        <v>0</v>
      </c>
      <c r="T66" s="137"/>
      <c r="U66" s="137">
        <v>0</v>
      </c>
      <c r="V66" s="137"/>
      <c r="W66" s="137">
        <v>0</v>
      </c>
      <c r="X66" s="137"/>
      <c r="Y66" s="135">
        <f>SUM(E66:X66)</f>
        <v>664</v>
      </c>
      <c r="Z66" s="134"/>
      <c r="AA66" s="132">
        <f>Y66/Y140*100</f>
        <v>1.1729376435258789</v>
      </c>
      <c r="AB66" s="496"/>
    </row>
    <row r="67" spans="2:28" s="42" customFormat="1" ht="35.1" customHeight="1" x14ac:dyDescent="0.25">
      <c r="B67" s="534"/>
      <c r="C67" s="501" t="s">
        <v>16</v>
      </c>
      <c r="D67" s="502"/>
      <c r="E67" s="136">
        <v>0</v>
      </c>
      <c r="F67" s="137"/>
      <c r="G67" s="137">
        <v>18592</v>
      </c>
      <c r="H67" s="137"/>
      <c r="I67" s="137">
        <v>0</v>
      </c>
      <c r="J67" s="137"/>
      <c r="K67" s="137">
        <v>0</v>
      </c>
      <c r="L67" s="137"/>
      <c r="M67" s="137">
        <v>0</v>
      </c>
      <c r="N67" s="137"/>
      <c r="O67" s="137">
        <v>0</v>
      </c>
      <c r="P67" s="137"/>
      <c r="Q67" s="137">
        <v>0</v>
      </c>
      <c r="R67" s="137"/>
      <c r="S67" s="137">
        <v>0</v>
      </c>
      <c r="T67" s="137"/>
      <c r="U67" s="137">
        <v>0</v>
      </c>
      <c r="V67" s="137"/>
      <c r="W67" s="137">
        <v>0</v>
      </c>
      <c r="X67" s="137"/>
      <c r="Y67" s="135">
        <f>SUM(E67:X67)</f>
        <v>18592</v>
      </c>
      <c r="Z67" s="134"/>
      <c r="AA67" s="132">
        <f>Y67/Y141*100</f>
        <v>0.61839471490713105</v>
      </c>
      <c r="AB67" s="496"/>
    </row>
    <row r="68" spans="2:28" s="42" customFormat="1" ht="35.1" customHeight="1" x14ac:dyDescent="0.25">
      <c r="B68" s="534"/>
      <c r="C68" s="1098" t="s">
        <v>67</v>
      </c>
      <c r="D68" s="1099"/>
      <c r="E68" s="133"/>
      <c r="F68" s="130"/>
      <c r="G68" s="130"/>
      <c r="H68" s="130"/>
      <c r="I68" s="129"/>
      <c r="J68" s="129"/>
      <c r="K68" s="130"/>
      <c r="L68" s="130"/>
      <c r="M68" s="130"/>
      <c r="N68" s="130"/>
      <c r="O68" s="138"/>
      <c r="P68" s="130"/>
      <c r="Q68" s="137"/>
      <c r="R68" s="129"/>
      <c r="S68" s="137"/>
      <c r="T68" s="130"/>
      <c r="U68" s="137"/>
      <c r="V68" s="130"/>
      <c r="W68" s="137"/>
      <c r="X68" s="130"/>
      <c r="Y68" s="144"/>
      <c r="Z68" s="141"/>
      <c r="AA68" s="145"/>
      <c r="AB68" s="535"/>
    </row>
    <row r="69" spans="2:28" s="42" customFormat="1" ht="35.1" customHeight="1" x14ac:dyDescent="0.25">
      <c r="B69" s="534"/>
      <c r="C69" s="1096" t="s">
        <v>66</v>
      </c>
      <c r="D69" s="1097"/>
      <c r="E69" s="143"/>
      <c r="F69" s="129"/>
      <c r="G69" s="141"/>
      <c r="H69" s="129"/>
      <c r="I69" s="130"/>
      <c r="J69" s="130"/>
      <c r="K69" s="130"/>
      <c r="L69" s="130"/>
      <c r="M69" s="130"/>
      <c r="N69" s="130"/>
      <c r="O69" s="131"/>
      <c r="P69" s="130"/>
      <c r="Q69" s="129"/>
      <c r="R69" s="129"/>
      <c r="S69" s="130"/>
      <c r="T69" s="130"/>
      <c r="U69" s="130"/>
      <c r="V69" s="130"/>
      <c r="W69" s="130"/>
      <c r="X69" s="130"/>
      <c r="Y69" s="144"/>
      <c r="Z69" s="141"/>
      <c r="AA69" s="145"/>
      <c r="AB69" s="535"/>
    </row>
    <row r="70" spans="2:28" s="42" customFormat="1" ht="35.1" customHeight="1" x14ac:dyDescent="0.25">
      <c r="B70" s="534"/>
      <c r="C70" s="501" t="s">
        <v>2</v>
      </c>
      <c r="D70" s="502"/>
      <c r="E70" s="136">
        <v>0</v>
      </c>
      <c r="F70" s="137"/>
      <c r="G70" s="137">
        <v>0</v>
      </c>
      <c r="H70" s="137"/>
      <c r="I70" s="137">
        <v>0</v>
      </c>
      <c r="J70" s="137"/>
      <c r="K70" s="137">
        <v>0</v>
      </c>
      <c r="L70" s="137"/>
      <c r="M70" s="137">
        <v>1</v>
      </c>
      <c r="N70" s="137"/>
      <c r="O70" s="137">
        <v>0</v>
      </c>
      <c r="P70" s="137"/>
      <c r="Q70" s="137">
        <v>0</v>
      </c>
      <c r="R70" s="137"/>
      <c r="S70" s="137">
        <v>0</v>
      </c>
      <c r="T70" s="137"/>
      <c r="U70" s="137">
        <v>0</v>
      </c>
      <c r="V70" s="137"/>
      <c r="W70" s="137">
        <v>0</v>
      </c>
      <c r="X70" s="137"/>
      <c r="Y70" s="135">
        <f>SUM(E70:X70)</f>
        <v>1</v>
      </c>
      <c r="Z70" s="134"/>
      <c r="AA70" s="132">
        <f>Y70/Y139*100</f>
        <v>2.2222222222222223</v>
      </c>
      <c r="AB70" s="536"/>
    </row>
    <row r="71" spans="2:28" s="42" customFormat="1" ht="35.1" customHeight="1" x14ac:dyDescent="0.25">
      <c r="B71" s="534"/>
      <c r="C71" s="501" t="s">
        <v>15</v>
      </c>
      <c r="D71" s="502"/>
      <c r="E71" s="136">
        <v>0</v>
      </c>
      <c r="F71" s="137"/>
      <c r="G71" s="137">
        <v>0</v>
      </c>
      <c r="H71" s="137"/>
      <c r="I71" s="137">
        <v>0</v>
      </c>
      <c r="J71" s="137"/>
      <c r="K71" s="137">
        <v>0</v>
      </c>
      <c r="L71" s="137"/>
      <c r="M71" s="137">
        <v>45</v>
      </c>
      <c r="N71" s="137"/>
      <c r="O71" s="137">
        <v>0</v>
      </c>
      <c r="P71" s="137"/>
      <c r="Q71" s="137">
        <v>0</v>
      </c>
      <c r="R71" s="137"/>
      <c r="S71" s="137">
        <v>0</v>
      </c>
      <c r="T71" s="137"/>
      <c r="U71" s="137">
        <v>0</v>
      </c>
      <c r="V71" s="137"/>
      <c r="W71" s="137">
        <v>0</v>
      </c>
      <c r="X71" s="137"/>
      <c r="Y71" s="135">
        <f>SUM(E71:X71)</f>
        <v>45</v>
      </c>
      <c r="Z71" s="134"/>
      <c r="AA71" s="132">
        <f>Y71/Y140*100</f>
        <v>7.9491255961844198E-2</v>
      </c>
      <c r="AB71" s="536"/>
    </row>
    <row r="72" spans="2:28" s="42" customFormat="1" ht="35.1" customHeight="1" x14ac:dyDescent="0.25">
      <c r="B72" s="534"/>
      <c r="C72" s="501" t="s">
        <v>16</v>
      </c>
      <c r="D72" s="502"/>
      <c r="E72" s="136">
        <v>0</v>
      </c>
      <c r="F72" s="137"/>
      <c r="G72" s="137">
        <v>0</v>
      </c>
      <c r="H72" s="137"/>
      <c r="I72" s="137">
        <v>0</v>
      </c>
      <c r="J72" s="137"/>
      <c r="K72" s="137">
        <v>0</v>
      </c>
      <c r="L72" s="137"/>
      <c r="M72" s="137">
        <v>1800</v>
      </c>
      <c r="N72" s="137"/>
      <c r="O72" s="137">
        <v>0</v>
      </c>
      <c r="P72" s="137"/>
      <c r="Q72" s="137">
        <v>0</v>
      </c>
      <c r="R72" s="137"/>
      <c r="S72" s="137">
        <v>0</v>
      </c>
      <c r="T72" s="137"/>
      <c r="U72" s="137">
        <v>0</v>
      </c>
      <c r="V72" s="137"/>
      <c r="W72" s="137">
        <v>0</v>
      </c>
      <c r="X72" s="829"/>
      <c r="Y72" s="135">
        <f>SUM(E72:X72)</f>
        <v>1800</v>
      </c>
      <c r="Z72" s="134"/>
      <c r="AA72" s="132">
        <f>Y72/Y141*100</f>
        <v>5.9870400539631871E-2</v>
      </c>
      <c r="AB72" s="536"/>
    </row>
    <row r="73" spans="2:28" s="42" customFormat="1" ht="35.1" customHeight="1" x14ac:dyDescent="0.25">
      <c r="B73" s="534"/>
      <c r="C73" s="1098" t="s">
        <v>149</v>
      </c>
      <c r="D73" s="1099"/>
      <c r="E73" s="133"/>
      <c r="F73" s="130"/>
      <c r="G73" s="130"/>
      <c r="H73" s="130"/>
      <c r="I73" s="129"/>
      <c r="J73" s="129"/>
      <c r="K73" s="130"/>
      <c r="L73" s="130"/>
      <c r="M73" s="130"/>
      <c r="N73" s="130"/>
      <c r="O73" s="131"/>
      <c r="P73" s="130"/>
      <c r="Q73" s="129"/>
      <c r="R73" s="129"/>
      <c r="S73" s="129"/>
      <c r="T73" s="130"/>
      <c r="U73" s="129"/>
      <c r="V73" s="130"/>
      <c r="W73" s="130"/>
      <c r="X73" s="130"/>
      <c r="Y73" s="135"/>
      <c r="Z73" s="134"/>
      <c r="AA73" s="132"/>
      <c r="AB73" s="536"/>
    </row>
    <row r="74" spans="2:28" s="42" customFormat="1" ht="35.1" customHeight="1" x14ac:dyDescent="0.25">
      <c r="B74" s="534"/>
      <c r="C74" s="1096" t="s">
        <v>150</v>
      </c>
      <c r="D74" s="1097"/>
      <c r="E74" s="133"/>
      <c r="F74" s="130"/>
      <c r="G74" s="130"/>
      <c r="H74" s="130"/>
      <c r="I74" s="129"/>
      <c r="J74" s="129"/>
      <c r="K74" s="130"/>
      <c r="L74" s="130"/>
      <c r="M74" s="130"/>
      <c r="N74" s="130"/>
      <c r="O74" s="131"/>
      <c r="P74" s="130"/>
      <c r="Q74" s="129"/>
      <c r="R74" s="129"/>
      <c r="S74" s="129"/>
      <c r="T74" s="130"/>
      <c r="U74" s="129"/>
      <c r="V74" s="130"/>
      <c r="W74" s="130"/>
      <c r="X74" s="130"/>
      <c r="Y74" s="135"/>
      <c r="Z74" s="134"/>
      <c r="AA74" s="132"/>
      <c r="AB74" s="536"/>
    </row>
    <row r="75" spans="2:28" s="42" customFormat="1" ht="35.1" customHeight="1" x14ac:dyDescent="0.25">
      <c r="B75" s="534"/>
      <c r="C75" s="501" t="s">
        <v>2</v>
      </c>
      <c r="D75" s="502"/>
      <c r="E75" s="136">
        <v>0</v>
      </c>
      <c r="F75" s="137"/>
      <c r="G75" s="137">
        <v>0</v>
      </c>
      <c r="H75" s="137"/>
      <c r="I75" s="137">
        <v>0</v>
      </c>
      <c r="J75" s="137"/>
      <c r="K75" s="137">
        <v>0</v>
      </c>
      <c r="L75" s="137"/>
      <c r="M75" s="137">
        <v>0</v>
      </c>
      <c r="N75" s="137"/>
      <c r="O75" s="137">
        <v>0</v>
      </c>
      <c r="P75" s="137"/>
      <c r="Q75" s="137">
        <v>0</v>
      </c>
      <c r="R75" s="137"/>
      <c r="S75" s="137">
        <v>1</v>
      </c>
      <c r="T75" s="137"/>
      <c r="U75" s="137">
        <v>0</v>
      </c>
      <c r="V75" s="137"/>
      <c r="W75" s="137">
        <v>0</v>
      </c>
      <c r="X75" s="137"/>
      <c r="Y75" s="135">
        <f>SUM(E75:X75)</f>
        <v>1</v>
      </c>
      <c r="Z75" s="134"/>
      <c r="AA75" s="132">
        <f>Y75/Y139*100</f>
        <v>2.2222222222222223</v>
      </c>
      <c r="AB75" s="536"/>
    </row>
    <row r="76" spans="2:28" s="42" customFormat="1" ht="35.1" customHeight="1" x14ac:dyDescent="0.25">
      <c r="B76" s="534"/>
      <c r="C76" s="501" t="s">
        <v>15</v>
      </c>
      <c r="D76" s="502"/>
      <c r="E76" s="136">
        <v>0</v>
      </c>
      <c r="F76" s="137"/>
      <c r="G76" s="137">
        <v>0</v>
      </c>
      <c r="H76" s="137"/>
      <c r="I76" s="137">
        <v>0</v>
      </c>
      <c r="J76" s="137"/>
      <c r="K76" s="137">
        <v>0</v>
      </c>
      <c r="L76" s="137"/>
      <c r="M76" s="137">
        <v>0</v>
      </c>
      <c r="N76" s="137"/>
      <c r="O76" s="137">
        <v>0</v>
      </c>
      <c r="P76" s="137"/>
      <c r="Q76" s="137">
        <v>0</v>
      </c>
      <c r="R76" s="137"/>
      <c r="S76" s="137">
        <v>672</v>
      </c>
      <c r="T76" s="137"/>
      <c r="U76" s="137">
        <v>0</v>
      </c>
      <c r="V76" s="137"/>
      <c r="W76" s="137">
        <v>0</v>
      </c>
      <c r="X76" s="137"/>
      <c r="Y76" s="135">
        <f>SUM(E76:X76)</f>
        <v>672</v>
      </c>
      <c r="Z76" s="134"/>
      <c r="AA76" s="132">
        <f>Y76/Y140*100</f>
        <v>1.1870694223635399</v>
      </c>
      <c r="AB76" s="536"/>
    </row>
    <row r="77" spans="2:28" s="42" customFormat="1" ht="35.1" customHeight="1" x14ac:dyDescent="0.25">
      <c r="B77" s="534"/>
      <c r="C77" s="501" t="s">
        <v>16</v>
      </c>
      <c r="D77" s="502"/>
      <c r="E77" s="136">
        <v>0</v>
      </c>
      <c r="F77" s="137"/>
      <c r="G77" s="137">
        <v>0</v>
      </c>
      <c r="H77" s="137"/>
      <c r="I77" s="137">
        <v>0</v>
      </c>
      <c r="J77" s="137"/>
      <c r="K77" s="137">
        <v>0</v>
      </c>
      <c r="L77" s="137"/>
      <c r="M77" s="137">
        <v>0</v>
      </c>
      <c r="N77" s="137"/>
      <c r="O77" s="137">
        <v>0</v>
      </c>
      <c r="P77" s="137"/>
      <c r="Q77" s="137">
        <v>0</v>
      </c>
      <c r="R77" s="137"/>
      <c r="S77" s="137">
        <v>5376</v>
      </c>
      <c r="T77" s="137"/>
      <c r="U77" s="137">
        <v>0</v>
      </c>
      <c r="V77" s="137"/>
      <c r="W77" s="137">
        <v>0</v>
      </c>
      <c r="X77" s="137"/>
      <c r="Y77" s="135">
        <f>SUM(E77:X77)</f>
        <v>5376</v>
      </c>
      <c r="Z77" s="134"/>
      <c r="AA77" s="132">
        <f>Y77/Y141*100</f>
        <v>0.17881292961170053</v>
      </c>
      <c r="AB77" s="536"/>
    </row>
    <row r="78" spans="2:28" s="42" customFormat="1" ht="35.1" customHeight="1" x14ac:dyDescent="0.25">
      <c r="B78" s="534"/>
      <c r="C78" s="1098" t="s">
        <v>132</v>
      </c>
      <c r="D78" s="1099"/>
      <c r="E78" s="130"/>
      <c r="F78" s="130"/>
      <c r="G78" s="130"/>
      <c r="H78" s="130"/>
      <c r="I78" s="129"/>
      <c r="J78" s="129"/>
      <c r="K78" s="130"/>
      <c r="L78" s="130"/>
      <c r="M78" s="130"/>
      <c r="N78" s="130"/>
      <c r="O78" s="131"/>
      <c r="P78" s="130"/>
      <c r="Q78" s="129"/>
      <c r="R78" s="129"/>
      <c r="S78" s="129"/>
      <c r="T78" s="130"/>
      <c r="U78" s="129"/>
      <c r="V78" s="130"/>
      <c r="W78" s="130"/>
      <c r="X78" s="130"/>
      <c r="Y78" s="135"/>
      <c r="Z78" s="141"/>
      <c r="AA78" s="145"/>
      <c r="AB78" s="536"/>
    </row>
    <row r="79" spans="2:28" s="42" customFormat="1" ht="35.1" customHeight="1" x14ac:dyDescent="0.25">
      <c r="B79" s="534"/>
      <c r="C79" s="1096" t="s">
        <v>132</v>
      </c>
      <c r="D79" s="1097"/>
      <c r="E79" s="130"/>
      <c r="F79" s="130"/>
      <c r="G79" s="130"/>
      <c r="H79" s="130"/>
      <c r="I79" s="129"/>
      <c r="J79" s="129"/>
      <c r="K79" s="130"/>
      <c r="L79" s="130"/>
      <c r="M79" s="130"/>
      <c r="N79" s="130"/>
      <c r="O79" s="131"/>
      <c r="P79" s="130"/>
      <c r="Q79" s="129"/>
      <c r="R79" s="129"/>
      <c r="S79" s="129"/>
      <c r="T79" s="130"/>
      <c r="U79" s="129"/>
      <c r="V79" s="130"/>
      <c r="W79" s="130"/>
      <c r="X79" s="130"/>
      <c r="Y79" s="135"/>
      <c r="Z79" s="141"/>
      <c r="AA79" s="145"/>
      <c r="AB79" s="536"/>
    </row>
    <row r="80" spans="2:28" s="42" customFormat="1" ht="35.1" customHeight="1" x14ac:dyDescent="0.25">
      <c r="B80" s="534"/>
      <c r="C80" s="501" t="s">
        <v>2</v>
      </c>
      <c r="D80" s="502"/>
      <c r="E80" s="136">
        <v>1</v>
      </c>
      <c r="F80" s="137"/>
      <c r="G80" s="137">
        <v>1</v>
      </c>
      <c r="H80" s="137"/>
      <c r="I80" s="137">
        <v>5</v>
      </c>
      <c r="J80" s="137"/>
      <c r="K80" s="137">
        <v>1</v>
      </c>
      <c r="L80" s="137"/>
      <c r="M80" s="137">
        <v>0</v>
      </c>
      <c r="N80" s="137"/>
      <c r="O80" s="137">
        <v>3</v>
      </c>
      <c r="P80" s="137"/>
      <c r="Q80" s="137">
        <v>11</v>
      </c>
      <c r="R80" s="137"/>
      <c r="S80" s="137">
        <v>1</v>
      </c>
      <c r="T80" s="137"/>
      <c r="U80" s="137">
        <v>1</v>
      </c>
      <c r="V80" s="137"/>
      <c r="W80" s="137">
        <v>1</v>
      </c>
      <c r="X80" s="137"/>
      <c r="Y80" s="135">
        <f>SUM(E80:X80)</f>
        <v>25</v>
      </c>
      <c r="Z80" s="134"/>
      <c r="AA80" s="132">
        <f>Y80/Y139*100</f>
        <v>55.555555555555557</v>
      </c>
      <c r="AB80" s="536"/>
    </row>
    <row r="81" spans="2:28" s="42" customFormat="1" ht="35.1" customHeight="1" x14ac:dyDescent="0.25">
      <c r="B81" s="534"/>
      <c r="C81" s="501" t="s">
        <v>15</v>
      </c>
      <c r="D81" s="502"/>
      <c r="E81" s="136">
        <v>171</v>
      </c>
      <c r="F81" s="137"/>
      <c r="G81" s="137">
        <v>1032</v>
      </c>
      <c r="H81" s="137"/>
      <c r="I81" s="137">
        <v>1567</v>
      </c>
      <c r="J81" s="137"/>
      <c r="K81" s="137">
        <v>68</v>
      </c>
      <c r="L81" s="137"/>
      <c r="M81" s="137">
        <v>0</v>
      </c>
      <c r="N81" s="137"/>
      <c r="O81" s="137">
        <v>399</v>
      </c>
      <c r="P81" s="137"/>
      <c r="Q81" s="137">
        <v>35024</v>
      </c>
      <c r="R81" s="137"/>
      <c r="S81" s="137">
        <v>220</v>
      </c>
      <c r="T81" s="137"/>
      <c r="U81" s="137">
        <v>9154</v>
      </c>
      <c r="V81" s="137"/>
      <c r="W81" s="137">
        <v>315</v>
      </c>
      <c r="X81" s="137"/>
      <c r="Y81" s="135">
        <f>SUM(E81:X81)</f>
        <v>47950</v>
      </c>
      <c r="Z81" s="134"/>
      <c r="AA81" s="132">
        <f>Y81/Y140*100</f>
        <v>84.702349408231754</v>
      </c>
      <c r="AB81" s="536"/>
    </row>
    <row r="82" spans="2:28" s="42" customFormat="1" ht="35.1" customHeight="1" x14ac:dyDescent="0.25">
      <c r="B82" s="534"/>
      <c r="C82" s="501" t="s">
        <v>16</v>
      </c>
      <c r="D82" s="502"/>
      <c r="E82" s="136">
        <v>2736</v>
      </c>
      <c r="F82" s="137"/>
      <c r="G82" s="137">
        <v>107328</v>
      </c>
      <c r="H82" s="137"/>
      <c r="I82" s="137">
        <v>46000</v>
      </c>
      <c r="J82" s="137"/>
      <c r="K82" s="137">
        <v>1088</v>
      </c>
      <c r="L82" s="137"/>
      <c r="M82" s="137">
        <v>0</v>
      </c>
      <c r="N82" s="137"/>
      <c r="O82" s="137">
        <v>6936</v>
      </c>
      <c r="P82" s="137"/>
      <c r="Q82" s="137">
        <v>1795274</v>
      </c>
      <c r="R82" s="137"/>
      <c r="S82" s="137">
        <v>3520</v>
      </c>
      <c r="T82" s="137"/>
      <c r="U82" s="137">
        <v>54924</v>
      </c>
      <c r="V82" s="137"/>
      <c r="W82" s="137">
        <v>5040</v>
      </c>
      <c r="X82" s="137"/>
      <c r="Y82" s="135">
        <f>SUM(E82:X82)</f>
        <v>2022846</v>
      </c>
      <c r="Z82" s="134"/>
      <c r="AA82" s="132">
        <f>Y82/Y141*100</f>
        <v>67.282555694440106</v>
      </c>
      <c r="AB82" s="536"/>
    </row>
    <row r="83" spans="2:28" s="22" customFormat="1" ht="35.1" customHeight="1" x14ac:dyDescent="0.25">
      <c r="B83" s="534"/>
      <c r="C83" s="1098" t="s">
        <v>178</v>
      </c>
      <c r="D83" s="1099"/>
      <c r="E83" s="133"/>
      <c r="F83" s="130"/>
      <c r="G83" s="130"/>
      <c r="H83" s="130"/>
      <c r="I83" s="129"/>
      <c r="J83" s="129"/>
      <c r="K83" s="130"/>
      <c r="L83" s="130"/>
      <c r="M83" s="130"/>
      <c r="N83" s="130"/>
      <c r="O83" s="128"/>
      <c r="P83" s="130"/>
      <c r="Q83" s="128"/>
      <c r="R83" s="129"/>
      <c r="S83" s="128"/>
      <c r="T83" s="130"/>
      <c r="U83" s="128"/>
      <c r="V83" s="130"/>
      <c r="W83" s="128"/>
      <c r="X83" s="130"/>
      <c r="Y83" s="135"/>
      <c r="Z83" s="134"/>
      <c r="AA83" s="140"/>
      <c r="AB83" s="536"/>
    </row>
    <row r="84" spans="2:28" s="22" customFormat="1" ht="35.1" customHeight="1" x14ac:dyDescent="0.25">
      <c r="B84" s="534"/>
      <c r="C84" s="1096" t="s">
        <v>152</v>
      </c>
      <c r="D84" s="1097"/>
      <c r="E84" s="133"/>
      <c r="F84" s="130"/>
      <c r="G84" s="130"/>
      <c r="H84" s="130"/>
      <c r="I84" s="129"/>
      <c r="J84" s="129"/>
      <c r="K84" s="130"/>
      <c r="L84" s="130"/>
      <c r="M84" s="130"/>
      <c r="N84" s="130"/>
      <c r="O84" s="141"/>
      <c r="P84" s="130"/>
      <c r="Q84" s="129"/>
      <c r="R84" s="129"/>
      <c r="S84" s="129"/>
      <c r="T84" s="130"/>
      <c r="U84" s="129"/>
      <c r="V84" s="130"/>
      <c r="W84" s="130"/>
      <c r="X84" s="130"/>
      <c r="Y84" s="135"/>
      <c r="Z84" s="134"/>
      <c r="AA84" s="142"/>
      <c r="AB84" s="536"/>
    </row>
    <row r="85" spans="2:28" s="20" customFormat="1" ht="35.1" customHeight="1" x14ac:dyDescent="0.25">
      <c r="B85" s="534"/>
      <c r="C85" s="501" t="s">
        <v>2</v>
      </c>
      <c r="D85" s="502"/>
      <c r="E85" s="136">
        <v>0</v>
      </c>
      <c r="F85" s="137"/>
      <c r="G85" s="137">
        <v>1</v>
      </c>
      <c r="H85" s="137"/>
      <c r="I85" s="137">
        <v>0</v>
      </c>
      <c r="J85" s="137"/>
      <c r="K85" s="137">
        <v>0</v>
      </c>
      <c r="L85" s="137"/>
      <c r="M85" s="137">
        <v>0</v>
      </c>
      <c r="N85" s="137"/>
      <c r="O85" s="137">
        <v>0</v>
      </c>
      <c r="P85" s="137"/>
      <c r="Q85" s="137">
        <v>0</v>
      </c>
      <c r="R85" s="137"/>
      <c r="S85" s="137">
        <v>0</v>
      </c>
      <c r="T85" s="137"/>
      <c r="U85" s="137">
        <v>0</v>
      </c>
      <c r="V85" s="137"/>
      <c r="W85" s="137">
        <v>0</v>
      </c>
      <c r="X85" s="137"/>
      <c r="Y85" s="135">
        <f>SUM(E85:X85)</f>
        <v>1</v>
      </c>
      <c r="Z85" s="134"/>
      <c r="AA85" s="132">
        <f>Y85/Y139*100</f>
        <v>2.2222222222222223</v>
      </c>
      <c r="AB85" s="536"/>
    </row>
    <row r="86" spans="2:28" s="20" customFormat="1" ht="35.1" customHeight="1" x14ac:dyDescent="0.25">
      <c r="B86" s="534"/>
      <c r="C86" s="501" t="s">
        <v>15</v>
      </c>
      <c r="D86" s="502"/>
      <c r="E86" s="136">
        <v>0</v>
      </c>
      <c r="F86" s="137"/>
      <c r="G86" s="137">
        <v>250</v>
      </c>
      <c r="H86" s="137"/>
      <c r="I86" s="137">
        <v>0</v>
      </c>
      <c r="J86" s="137"/>
      <c r="K86" s="137">
        <v>0</v>
      </c>
      <c r="L86" s="137"/>
      <c r="M86" s="137">
        <v>0</v>
      </c>
      <c r="N86" s="137"/>
      <c r="O86" s="137">
        <v>0</v>
      </c>
      <c r="P86" s="137"/>
      <c r="Q86" s="137">
        <v>0</v>
      </c>
      <c r="R86" s="137"/>
      <c r="S86" s="137">
        <v>0</v>
      </c>
      <c r="T86" s="137"/>
      <c r="U86" s="137">
        <v>0</v>
      </c>
      <c r="V86" s="137"/>
      <c r="W86" s="137">
        <v>0</v>
      </c>
      <c r="X86" s="137"/>
      <c r="Y86" s="135">
        <f>SUM(E86:X86)</f>
        <v>250</v>
      </c>
      <c r="Z86" s="134"/>
      <c r="AA86" s="132">
        <f>Y86/Y140*100</f>
        <v>0.44161808867691221</v>
      </c>
      <c r="AB86" s="536"/>
    </row>
    <row r="87" spans="2:28" s="20" customFormat="1" ht="35.1" customHeight="1" x14ac:dyDescent="0.25">
      <c r="B87" s="534"/>
      <c r="C87" s="501" t="s">
        <v>16</v>
      </c>
      <c r="D87" s="502"/>
      <c r="E87" s="136">
        <v>0</v>
      </c>
      <c r="F87" s="137"/>
      <c r="G87" s="137">
        <v>16000</v>
      </c>
      <c r="H87" s="137"/>
      <c r="I87" s="137">
        <v>0</v>
      </c>
      <c r="J87" s="137"/>
      <c r="K87" s="137">
        <v>0</v>
      </c>
      <c r="L87" s="137"/>
      <c r="M87" s="137">
        <v>0</v>
      </c>
      <c r="N87" s="137"/>
      <c r="O87" s="137">
        <v>0</v>
      </c>
      <c r="P87" s="137"/>
      <c r="Q87" s="137">
        <v>0</v>
      </c>
      <c r="R87" s="137"/>
      <c r="S87" s="137">
        <v>0</v>
      </c>
      <c r="T87" s="137"/>
      <c r="U87" s="137">
        <v>0</v>
      </c>
      <c r="V87" s="137"/>
      <c r="W87" s="137">
        <v>0</v>
      </c>
      <c r="X87" s="137"/>
      <c r="Y87" s="135">
        <f>SUM(E87:X87)</f>
        <v>16000</v>
      </c>
      <c r="Z87" s="134"/>
      <c r="AA87" s="132">
        <f>Y87/Y141*100</f>
        <v>0.53218133813006119</v>
      </c>
      <c r="AB87" s="536"/>
    </row>
    <row r="88" spans="2:28" s="22" customFormat="1" ht="35.1" customHeight="1" x14ac:dyDescent="0.25">
      <c r="B88" s="534"/>
      <c r="C88" s="1098" t="s">
        <v>255</v>
      </c>
      <c r="D88" s="1099"/>
      <c r="E88" s="133"/>
      <c r="F88" s="130"/>
      <c r="G88" s="130"/>
      <c r="H88" s="130"/>
      <c r="I88" s="129"/>
      <c r="J88" s="129"/>
      <c r="K88" s="130"/>
      <c r="L88" s="130"/>
      <c r="M88" s="130"/>
      <c r="N88" s="130"/>
      <c r="O88" s="128"/>
      <c r="P88" s="130"/>
      <c r="Q88" s="128"/>
      <c r="R88" s="129"/>
      <c r="S88" s="128"/>
      <c r="T88" s="130"/>
      <c r="U88" s="128"/>
      <c r="V88" s="130"/>
      <c r="W88" s="128"/>
      <c r="X88" s="130"/>
      <c r="Y88" s="135"/>
      <c r="Z88" s="141"/>
      <c r="AA88" s="145"/>
      <c r="AB88" s="536"/>
    </row>
    <row r="89" spans="2:28" s="22" customFormat="1" ht="35.1" customHeight="1" x14ac:dyDescent="0.25">
      <c r="B89" s="534"/>
      <c r="C89" s="1096" t="s">
        <v>256</v>
      </c>
      <c r="D89" s="1097"/>
      <c r="E89" s="130"/>
      <c r="F89" s="130"/>
      <c r="G89" s="130"/>
      <c r="H89" s="130"/>
      <c r="I89" s="129"/>
      <c r="J89" s="129"/>
      <c r="K89" s="130"/>
      <c r="L89" s="130"/>
      <c r="M89" s="130"/>
      <c r="N89" s="130"/>
      <c r="O89" s="131"/>
      <c r="P89" s="130"/>
      <c r="Q89" s="129"/>
      <c r="R89" s="129"/>
      <c r="S89" s="129"/>
      <c r="T89" s="130"/>
      <c r="U89" s="129"/>
      <c r="V89" s="130"/>
      <c r="W89" s="130"/>
      <c r="X89" s="130"/>
      <c r="Y89" s="135"/>
      <c r="Z89" s="141"/>
      <c r="AA89" s="145"/>
      <c r="AB89" s="536"/>
    </row>
    <row r="90" spans="2:28" s="20" customFormat="1" ht="35.1" customHeight="1" x14ac:dyDescent="0.25">
      <c r="B90" s="534"/>
      <c r="C90" s="501" t="s">
        <v>2</v>
      </c>
      <c r="D90" s="502"/>
      <c r="E90" s="136">
        <v>0</v>
      </c>
      <c r="F90" s="137"/>
      <c r="G90" s="137">
        <v>0</v>
      </c>
      <c r="H90" s="137"/>
      <c r="I90" s="137">
        <v>0</v>
      </c>
      <c r="J90" s="137"/>
      <c r="K90" s="137">
        <v>0</v>
      </c>
      <c r="L90" s="137"/>
      <c r="M90" s="137">
        <v>0</v>
      </c>
      <c r="N90" s="137"/>
      <c r="O90" s="137">
        <v>0</v>
      </c>
      <c r="P90" s="137"/>
      <c r="Q90" s="334" t="s">
        <v>65</v>
      </c>
      <c r="R90" s="137"/>
      <c r="S90" s="137">
        <v>0</v>
      </c>
      <c r="T90" s="137"/>
      <c r="U90" s="137">
        <v>0</v>
      </c>
      <c r="V90" s="137"/>
      <c r="W90" s="137">
        <v>0</v>
      </c>
      <c r="X90" s="137"/>
      <c r="Y90" s="135">
        <f>SUM(E90:X90)</f>
        <v>0</v>
      </c>
      <c r="Z90" s="134"/>
      <c r="AA90" s="132">
        <f>Y90/Y139*100</f>
        <v>0</v>
      </c>
      <c r="AB90" s="536"/>
    </row>
    <row r="91" spans="2:28" s="20" customFormat="1" ht="35.1" customHeight="1" x14ac:dyDescent="0.25">
      <c r="B91" s="534"/>
      <c r="C91" s="501" t="s">
        <v>15</v>
      </c>
      <c r="D91" s="502"/>
      <c r="E91" s="136">
        <v>0</v>
      </c>
      <c r="F91" s="137"/>
      <c r="G91" s="137">
        <v>0</v>
      </c>
      <c r="H91" s="137"/>
      <c r="I91" s="137">
        <v>0</v>
      </c>
      <c r="J91" s="137"/>
      <c r="K91" s="137">
        <v>0</v>
      </c>
      <c r="L91" s="137"/>
      <c r="M91" s="137">
        <v>0</v>
      </c>
      <c r="N91" s="137"/>
      <c r="O91" s="137">
        <v>0</v>
      </c>
      <c r="P91" s="137"/>
      <c r="Q91" s="137">
        <v>0</v>
      </c>
      <c r="R91" s="137"/>
      <c r="S91" s="137">
        <v>0</v>
      </c>
      <c r="T91" s="137"/>
      <c r="U91" s="137">
        <v>0</v>
      </c>
      <c r="V91" s="137"/>
      <c r="W91" s="137">
        <v>0</v>
      </c>
      <c r="X91" s="137"/>
      <c r="Y91" s="135">
        <f>SUM(E91:X91)</f>
        <v>0</v>
      </c>
      <c r="Z91" s="134"/>
      <c r="AA91" s="132">
        <f>Y91/Y140*100</f>
        <v>0</v>
      </c>
      <c r="AB91" s="536"/>
    </row>
    <row r="92" spans="2:28" s="20" customFormat="1" ht="35.1" customHeight="1" x14ac:dyDescent="0.25">
      <c r="B92" s="534"/>
      <c r="C92" s="501" t="s">
        <v>16</v>
      </c>
      <c r="D92" s="502"/>
      <c r="E92" s="136">
        <v>0</v>
      </c>
      <c r="F92" s="137"/>
      <c r="G92" s="137">
        <v>0</v>
      </c>
      <c r="H92" s="137"/>
      <c r="I92" s="137">
        <v>0</v>
      </c>
      <c r="J92" s="137"/>
      <c r="K92" s="137">
        <v>0</v>
      </c>
      <c r="L92" s="137"/>
      <c r="M92" s="137">
        <v>0</v>
      </c>
      <c r="N92" s="137"/>
      <c r="O92" s="137">
        <v>0</v>
      </c>
      <c r="P92" s="334"/>
      <c r="Q92" s="137">
        <v>6936</v>
      </c>
      <c r="R92" s="334" t="s">
        <v>188</v>
      </c>
      <c r="S92" s="137">
        <v>0</v>
      </c>
      <c r="T92" s="137"/>
      <c r="U92" s="137">
        <v>0</v>
      </c>
      <c r="V92" s="137"/>
      <c r="W92" s="137">
        <v>0</v>
      </c>
      <c r="X92" s="137"/>
      <c r="Y92" s="135">
        <f>SUM(E92:X92)</f>
        <v>6936</v>
      </c>
      <c r="Z92" s="134"/>
      <c r="AA92" s="132">
        <f>Y92/Y141*100</f>
        <v>0.2307006100793815</v>
      </c>
      <c r="AB92" s="536"/>
    </row>
    <row r="93" spans="2:28" s="22" customFormat="1" ht="35.1" customHeight="1" x14ac:dyDescent="0.25">
      <c r="B93" s="534"/>
      <c r="C93" s="1098" t="s">
        <v>289</v>
      </c>
      <c r="D93" s="1099"/>
      <c r="E93" s="133"/>
      <c r="F93" s="130"/>
      <c r="G93" s="130"/>
      <c r="H93" s="130"/>
      <c r="I93" s="129"/>
      <c r="J93" s="129"/>
      <c r="K93" s="130"/>
      <c r="L93" s="130"/>
      <c r="M93" s="130"/>
      <c r="N93" s="130"/>
      <c r="O93" s="128"/>
      <c r="P93" s="130"/>
      <c r="Q93" s="128"/>
      <c r="R93" s="129"/>
      <c r="S93" s="128"/>
      <c r="T93" s="130"/>
      <c r="U93" s="128"/>
      <c r="V93" s="130"/>
      <c r="W93" s="128"/>
      <c r="X93" s="130"/>
      <c r="Y93" s="135"/>
      <c r="Z93" s="141"/>
      <c r="AA93" s="145"/>
      <c r="AB93" s="536"/>
    </row>
    <row r="94" spans="2:28" s="22" customFormat="1" ht="35.1" customHeight="1" x14ac:dyDescent="0.25">
      <c r="B94" s="534"/>
      <c r="C94" s="1096" t="s">
        <v>290</v>
      </c>
      <c r="D94" s="1097"/>
      <c r="E94" s="130"/>
      <c r="F94" s="130"/>
      <c r="G94" s="130"/>
      <c r="H94" s="130"/>
      <c r="I94" s="129"/>
      <c r="J94" s="129"/>
      <c r="K94" s="130"/>
      <c r="L94" s="130"/>
      <c r="M94" s="130"/>
      <c r="N94" s="130"/>
      <c r="O94" s="131"/>
      <c r="P94" s="130"/>
      <c r="Q94" s="129"/>
      <c r="R94" s="129"/>
      <c r="S94" s="129"/>
      <c r="T94" s="130"/>
      <c r="U94" s="129"/>
      <c r="V94" s="130"/>
      <c r="W94" s="130"/>
      <c r="X94" s="130"/>
      <c r="Y94" s="135"/>
      <c r="Z94" s="141"/>
      <c r="AA94" s="145"/>
      <c r="AB94" s="536"/>
    </row>
    <row r="95" spans="2:28" s="20" customFormat="1" ht="35.1" customHeight="1" x14ac:dyDescent="0.25">
      <c r="B95" s="534"/>
      <c r="C95" s="501" t="s">
        <v>2</v>
      </c>
      <c r="D95" s="502"/>
      <c r="E95" s="136">
        <v>0</v>
      </c>
      <c r="F95" s="137"/>
      <c r="G95" s="137">
        <v>0</v>
      </c>
      <c r="H95" s="137"/>
      <c r="I95" s="137">
        <v>0</v>
      </c>
      <c r="J95" s="137"/>
      <c r="K95" s="137">
        <v>0</v>
      </c>
      <c r="L95" s="137"/>
      <c r="M95" s="137">
        <v>0</v>
      </c>
      <c r="N95" s="137"/>
      <c r="O95" s="137">
        <v>0</v>
      </c>
      <c r="P95" s="137"/>
      <c r="Q95" s="334" t="s">
        <v>65</v>
      </c>
      <c r="R95" s="137"/>
      <c r="S95" s="137">
        <v>0</v>
      </c>
      <c r="T95" s="137"/>
      <c r="U95" s="137">
        <v>0</v>
      </c>
      <c r="V95" s="137"/>
      <c r="W95" s="137">
        <v>0</v>
      </c>
      <c r="X95" s="137"/>
      <c r="Y95" s="135">
        <f>SUM(E95:X95)</f>
        <v>0</v>
      </c>
      <c r="Z95" s="134"/>
      <c r="AA95" s="132">
        <f>Y95/Y139*100</f>
        <v>0</v>
      </c>
      <c r="AB95" s="536"/>
    </row>
    <row r="96" spans="2:28" s="20" customFormat="1" ht="35.1" customHeight="1" x14ac:dyDescent="0.25">
      <c r="B96" s="534"/>
      <c r="C96" s="501" t="s">
        <v>15</v>
      </c>
      <c r="D96" s="502"/>
      <c r="E96" s="136">
        <v>0</v>
      </c>
      <c r="F96" s="137"/>
      <c r="G96" s="137">
        <v>0</v>
      </c>
      <c r="H96" s="137"/>
      <c r="I96" s="137">
        <v>0</v>
      </c>
      <c r="J96" s="137"/>
      <c r="K96" s="137">
        <v>0</v>
      </c>
      <c r="L96" s="137"/>
      <c r="M96" s="137">
        <v>0</v>
      </c>
      <c r="N96" s="137"/>
      <c r="O96" s="137">
        <v>0</v>
      </c>
      <c r="P96" s="137"/>
      <c r="Q96" s="137">
        <v>0</v>
      </c>
      <c r="R96" s="137"/>
      <c r="S96" s="137">
        <v>0</v>
      </c>
      <c r="T96" s="137"/>
      <c r="U96" s="137">
        <v>0</v>
      </c>
      <c r="V96" s="137"/>
      <c r="W96" s="137">
        <v>0</v>
      </c>
      <c r="X96" s="137"/>
      <c r="Y96" s="135">
        <f>SUM(E96:X96)</f>
        <v>0</v>
      </c>
      <c r="Z96" s="134"/>
      <c r="AA96" s="132">
        <f>Y96/Y140*100</f>
        <v>0</v>
      </c>
      <c r="AB96" s="536"/>
    </row>
    <row r="97" spans="2:28" s="20" customFormat="1" ht="35.1" customHeight="1" x14ac:dyDescent="0.25">
      <c r="B97" s="534"/>
      <c r="C97" s="501" t="s">
        <v>16</v>
      </c>
      <c r="D97" s="502"/>
      <c r="E97" s="136">
        <v>0</v>
      </c>
      <c r="F97" s="137"/>
      <c r="G97" s="137">
        <v>0</v>
      </c>
      <c r="H97" s="137"/>
      <c r="I97" s="137">
        <v>0</v>
      </c>
      <c r="J97" s="137"/>
      <c r="K97" s="137">
        <v>0</v>
      </c>
      <c r="L97" s="137"/>
      <c r="M97" s="137">
        <v>0</v>
      </c>
      <c r="N97" s="137"/>
      <c r="O97" s="137">
        <v>0</v>
      </c>
      <c r="P97" s="137"/>
      <c r="Q97" s="137">
        <v>600</v>
      </c>
      <c r="R97" s="334" t="s">
        <v>188</v>
      </c>
      <c r="S97" s="137">
        <v>0</v>
      </c>
      <c r="T97" s="137"/>
      <c r="U97" s="137">
        <v>0</v>
      </c>
      <c r="V97" s="137"/>
      <c r="W97" s="137">
        <v>0</v>
      </c>
      <c r="X97" s="137"/>
      <c r="Y97" s="135">
        <f>SUM(E97:X97)</f>
        <v>600</v>
      </c>
      <c r="Z97" s="134"/>
      <c r="AA97" s="132">
        <f>Y97/Y141*100</f>
        <v>1.995680017987729E-2</v>
      </c>
      <c r="AB97" s="536"/>
    </row>
    <row r="98" spans="2:28" s="22" customFormat="1" ht="35.1" customHeight="1" x14ac:dyDescent="0.25">
      <c r="B98" s="534"/>
      <c r="C98" s="1098" t="s">
        <v>291</v>
      </c>
      <c r="D98" s="1099"/>
      <c r="E98" s="133"/>
      <c r="F98" s="130"/>
      <c r="G98" s="130"/>
      <c r="H98" s="130"/>
      <c r="I98" s="129"/>
      <c r="J98" s="129"/>
      <c r="K98" s="130"/>
      <c r="L98" s="130"/>
      <c r="M98" s="130"/>
      <c r="N98" s="130"/>
      <c r="O98" s="128"/>
      <c r="P98" s="130"/>
      <c r="Q98" s="128"/>
      <c r="R98" s="129"/>
      <c r="S98" s="128"/>
      <c r="T98" s="130"/>
      <c r="U98" s="128"/>
      <c r="V98" s="130"/>
      <c r="W98" s="128"/>
      <c r="X98" s="130"/>
      <c r="Y98" s="135"/>
      <c r="Z98" s="141"/>
      <c r="AA98" s="145"/>
      <c r="AB98" s="536"/>
    </row>
    <row r="99" spans="2:28" s="22" customFormat="1" ht="35.1" customHeight="1" x14ac:dyDescent="0.25">
      <c r="B99" s="534"/>
      <c r="C99" s="1096" t="s">
        <v>291</v>
      </c>
      <c r="D99" s="1097"/>
      <c r="E99" s="130"/>
      <c r="F99" s="130"/>
      <c r="G99" s="130"/>
      <c r="H99" s="130"/>
      <c r="I99" s="129"/>
      <c r="J99" s="129"/>
      <c r="K99" s="130"/>
      <c r="L99" s="130"/>
      <c r="M99" s="130"/>
      <c r="N99" s="130"/>
      <c r="O99" s="131"/>
      <c r="P99" s="130"/>
      <c r="Q99" s="129"/>
      <c r="R99" s="129"/>
      <c r="S99" s="129"/>
      <c r="T99" s="130"/>
      <c r="U99" s="129"/>
      <c r="V99" s="130"/>
      <c r="W99" s="130"/>
      <c r="X99" s="130"/>
      <c r="Y99" s="135"/>
      <c r="Z99" s="141"/>
      <c r="AA99" s="145"/>
      <c r="AB99" s="536"/>
    </row>
    <row r="100" spans="2:28" s="20" customFormat="1" ht="35.1" customHeight="1" x14ac:dyDescent="0.25">
      <c r="B100" s="534"/>
      <c r="C100" s="501" t="s">
        <v>2</v>
      </c>
      <c r="D100" s="502"/>
      <c r="E100" s="136">
        <v>0</v>
      </c>
      <c r="F100" s="137"/>
      <c r="G100" s="137">
        <v>1</v>
      </c>
      <c r="H100" s="137"/>
      <c r="I100" s="137">
        <v>0</v>
      </c>
      <c r="J100" s="137"/>
      <c r="K100" s="137">
        <v>0</v>
      </c>
      <c r="L100" s="137"/>
      <c r="M100" s="137">
        <v>0</v>
      </c>
      <c r="N100" s="137"/>
      <c r="O100" s="137">
        <v>0</v>
      </c>
      <c r="P100" s="137"/>
      <c r="Q100" s="334" t="s">
        <v>65</v>
      </c>
      <c r="R100" s="137"/>
      <c r="S100" s="137">
        <v>0</v>
      </c>
      <c r="T100" s="137"/>
      <c r="U100" s="137">
        <v>0</v>
      </c>
      <c r="V100" s="137"/>
      <c r="W100" s="137">
        <v>0</v>
      </c>
      <c r="X100" s="137"/>
      <c r="Y100" s="135">
        <f>SUM(E100:X100)</f>
        <v>1</v>
      </c>
      <c r="Z100" s="134"/>
      <c r="AA100" s="132">
        <f>Y100/Y139*100</f>
        <v>2.2222222222222223</v>
      </c>
      <c r="AB100" s="536"/>
    </row>
    <row r="101" spans="2:28" s="20" customFormat="1" ht="35.1" customHeight="1" x14ac:dyDescent="0.25">
      <c r="B101" s="534"/>
      <c r="C101" s="501" t="s">
        <v>15</v>
      </c>
      <c r="D101" s="502"/>
      <c r="E101" s="136">
        <v>0</v>
      </c>
      <c r="F101" s="137"/>
      <c r="G101" s="137">
        <v>3000</v>
      </c>
      <c r="H101" s="137"/>
      <c r="I101" s="137">
        <v>0</v>
      </c>
      <c r="J101" s="137"/>
      <c r="K101" s="137">
        <v>0</v>
      </c>
      <c r="L101" s="137"/>
      <c r="M101" s="137">
        <v>0</v>
      </c>
      <c r="N101" s="137"/>
      <c r="O101" s="137">
        <v>0</v>
      </c>
      <c r="P101" s="137"/>
      <c r="Q101" s="137">
        <v>0</v>
      </c>
      <c r="R101" s="137"/>
      <c r="S101" s="137">
        <v>0</v>
      </c>
      <c r="T101" s="137"/>
      <c r="U101" s="137">
        <v>0</v>
      </c>
      <c r="V101" s="137"/>
      <c r="W101" s="137">
        <v>0</v>
      </c>
      <c r="X101" s="137"/>
      <c r="Y101" s="135">
        <f>SUM(E101:X101)</f>
        <v>3000</v>
      </c>
      <c r="Z101" s="134"/>
      <c r="AA101" s="132">
        <f>Y101/Y140*100</f>
        <v>5.299417064122947</v>
      </c>
      <c r="AB101" s="536"/>
    </row>
    <row r="102" spans="2:28" s="20" customFormat="1" ht="35.1" customHeight="1" x14ac:dyDescent="0.25">
      <c r="B102" s="534"/>
      <c r="C102" s="501" t="s">
        <v>16</v>
      </c>
      <c r="D102" s="502"/>
      <c r="E102" s="136">
        <v>0</v>
      </c>
      <c r="F102" s="137"/>
      <c r="G102" s="137">
        <v>408000</v>
      </c>
      <c r="H102" s="137"/>
      <c r="I102" s="137">
        <v>0</v>
      </c>
      <c r="J102" s="137"/>
      <c r="K102" s="137">
        <v>0</v>
      </c>
      <c r="L102" s="137"/>
      <c r="M102" s="137">
        <v>0</v>
      </c>
      <c r="N102" s="137"/>
      <c r="O102" s="137">
        <v>0</v>
      </c>
      <c r="P102" s="137"/>
      <c r="Q102" s="137">
        <v>3720</v>
      </c>
      <c r="R102" s="334" t="s">
        <v>188</v>
      </c>
      <c r="S102" s="137">
        <v>0</v>
      </c>
      <c r="T102" s="137"/>
      <c r="U102" s="137">
        <v>0</v>
      </c>
      <c r="V102" s="137"/>
      <c r="W102" s="137">
        <v>0</v>
      </c>
      <c r="X102" s="137"/>
      <c r="Y102" s="135">
        <f>SUM(E102:X102)</f>
        <v>411720</v>
      </c>
      <c r="Z102" s="134"/>
      <c r="AA102" s="132">
        <f>Y102/Y141*100</f>
        <v>13.694356283431796</v>
      </c>
      <c r="AB102" s="536"/>
    </row>
    <row r="103" spans="2:28" s="21" customFormat="1" ht="30" customHeight="1" thickBot="1" x14ac:dyDescent="0.3">
      <c r="B103" s="325"/>
      <c r="C103" s="853"/>
      <c r="D103" s="326"/>
      <c r="E103" s="526"/>
      <c r="F103" s="527"/>
      <c r="G103" s="527"/>
      <c r="H103" s="527"/>
      <c r="I103" s="527"/>
      <c r="J103" s="527"/>
      <c r="K103" s="527"/>
      <c r="L103" s="527"/>
      <c r="M103" s="527"/>
      <c r="N103" s="527"/>
      <c r="O103" s="499"/>
      <c r="P103" s="527"/>
      <c r="Q103" s="527"/>
      <c r="R103" s="527"/>
      <c r="S103" s="527"/>
      <c r="T103" s="527"/>
      <c r="U103" s="527"/>
      <c r="V103" s="527"/>
      <c r="W103" s="527"/>
      <c r="X103" s="527"/>
      <c r="Y103" s="529"/>
      <c r="Z103" s="528"/>
      <c r="AA103" s="530"/>
      <c r="AB103" s="531"/>
    </row>
    <row r="104" spans="2:28" s="21" customFormat="1" ht="29.25" customHeight="1" x14ac:dyDescent="0.25">
      <c r="B104" s="327"/>
      <c r="C104" s="523"/>
      <c r="D104" s="328"/>
      <c r="E104" s="522"/>
      <c r="F104" s="522"/>
      <c r="G104" s="522"/>
      <c r="H104" s="522"/>
      <c r="I104" s="522"/>
      <c r="J104" s="522"/>
      <c r="K104" s="522"/>
      <c r="L104" s="522"/>
      <c r="M104" s="522"/>
      <c r="N104" s="522"/>
      <c r="O104" s="169"/>
      <c r="P104" s="522"/>
      <c r="Q104" s="522"/>
      <c r="R104" s="522"/>
      <c r="S104" s="522"/>
      <c r="T104" s="522"/>
      <c r="U104" s="522"/>
      <c r="V104" s="522"/>
      <c r="W104" s="522"/>
      <c r="X104" s="522"/>
      <c r="Y104" s="327"/>
      <c r="Z104" s="327"/>
      <c r="AA104" s="142" t="s">
        <v>91</v>
      </c>
      <c r="AB104" s="327"/>
    </row>
    <row r="105" spans="2:28" s="899" customFormat="1" ht="64.5" customHeight="1" x14ac:dyDescent="0.25">
      <c r="B105" s="895" t="s">
        <v>161</v>
      </c>
      <c r="C105" s="896"/>
      <c r="D105" s="895"/>
      <c r="E105" s="897"/>
      <c r="F105" s="897"/>
      <c r="G105" s="897"/>
      <c r="H105" s="897"/>
      <c r="I105" s="897"/>
      <c r="J105" s="897"/>
      <c r="K105" s="897"/>
      <c r="L105" s="897"/>
      <c r="M105" s="898"/>
      <c r="N105" s="898"/>
      <c r="O105" s="898"/>
      <c r="P105" s="898"/>
      <c r="Q105" s="898"/>
      <c r="R105" s="898"/>
      <c r="S105" s="898"/>
      <c r="T105" s="898"/>
      <c r="U105" s="898"/>
      <c r="V105" s="898"/>
      <c r="W105" s="898"/>
      <c r="X105" s="898"/>
    </row>
    <row r="106" spans="2:28" s="899" customFormat="1" ht="66.75" customHeight="1" x14ac:dyDescent="0.25">
      <c r="B106" s="1102" t="s">
        <v>298</v>
      </c>
      <c r="C106" s="1102"/>
      <c r="D106" s="1102"/>
      <c r="E106" s="1102"/>
      <c r="F106" s="1102"/>
      <c r="G106" s="1102"/>
      <c r="H106" s="1102"/>
      <c r="I106" s="1102"/>
      <c r="J106" s="1102"/>
      <c r="K106" s="1102"/>
      <c r="L106" s="1102"/>
      <c r="M106" s="1102"/>
      <c r="N106" s="1102"/>
      <c r="O106" s="1102"/>
      <c r="P106" s="1102"/>
      <c r="Q106" s="1102"/>
      <c r="R106" s="1102"/>
      <c r="S106" s="1102"/>
      <c r="T106" s="1102"/>
      <c r="U106" s="1102"/>
      <c r="V106" s="1102"/>
      <c r="W106" s="1102"/>
      <c r="X106" s="1102"/>
      <c r="Y106" s="1102"/>
      <c r="Z106" s="1102"/>
      <c r="AA106" s="1102"/>
      <c r="AB106" s="1102"/>
    </row>
    <row r="107" spans="2:28" s="899" customFormat="1" ht="64.5" customHeight="1" x14ac:dyDescent="0.25">
      <c r="B107" s="1102">
        <v>2017</v>
      </c>
      <c r="C107" s="1102"/>
      <c r="D107" s="1102"/>
      <c r="E107" s="1102"/>
      <c r="F107" s="1102"/>
      <c r="G107" s="1102"/>
      <c r="H107" s="1102"/>
      <c r="I107" s="1102"/>
      <c r="J107" s="1102"/>
      <c r="K107" s="1102"/>
      <c r="L107" s="1102"/>
      <c r="M107" s="1102"/>
      <c r="N107" s="1102"/>
      <c r="O107" s="1102"/>
      <c r="P107" s="1102"/>
      <c r="Q107" s="1102"/>
      <c r="R107" s="1102"/>
      <c r="S107" s="1102"/>
      <c r="T107" s="1102"/>
      <c r="U107" s="1102"/>
      <c r="V107" s="1102"/>
      <c r="W107" s="1102"/>
      <c r="X107" s="1102"/>
      <c r="Y107" s="1102"/>
      <c r="Z107" s="1102"/>
      <c r="AA107" s="1102"/>
      <c r="AB107" s="1102"/>
    </row>
    <row r="108" spans="2:28" s="17" customFormat="1" ht="30.75" customHeight="1" thickBot="1" x14ac:dyDescent="0.3">
      <c r="B108" s="562" t="s">
        <v>147</v>
      </c>
      <c r="C108" s="532"/>
      <c r="D108" s="329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20"/>
      <c r="Z108" s="20"/>
      <c r="AA108" s="20"/>
      <c r="AB108" s="20"/>
    </row>
    <row r="109" spans="2:28" s="42" customFormat="1" ht="45" customHeight="1" x14ac:dyDescent="0.25">
      <c r="B109" s="1112" t="s">
        <v>120</v>
      </c>
      <c r="C109" s="1113"/>
      <c r="D109" s="1114"/>
      <c r="E109" s="1121" t="s">
        <v>245</v>
      </c>
      <c r="F109" s="1122"/>
      <c r="G109" s="1122"/>
      <c r="H109" s="1122"/>
      <c r="I109" s="1122"/>
      <c r="J109" s="1122"/>
      <c r="K109" s="1122"/>
      <c r="L109" s="1122"/>
      <c r="M109" s="1122"/>
      <c r="N109" s="1122"/>
      <c r="O109" s="1122"/>
      <c r="P109" s="1122"/>
      <c r="Q109" s="1122"/>
      <c r="R109" s="1122"/>
      <c r="S109" s="1122"/>
      <c r="T109" s="1122"/>
      <c r="U109" s="1122"/>
      <c r="V109" s="1122"/>
      <c r="W109" s="1122"/>
      <c r="X109" s="1123"/>
      <c r="Y109" s="1109" t="s">
        <v>93</v>
      </c>
      <c r="Z109" s="1110"/>
      <c r="AA109" s="1110"/>
      <c r="AB109" s="1111"/>
    </row>
    <row r="110" spans="2:28" s="22" customFormat="1" ht="45" customHeight="1" x14ac:dyDescent="0.25">
      <c r="B110" s="1115"/>
      <c r="C110" s="1116"/>
      <c r="D110" s="1117"/>
      <c r="E110" s="1107" t="s">
        <v>130</v>
      </c>
      <c r="F110" s="1103"/>
      <c r="G110" s="1103" t="s">
        <v>246</v>
      </c>
      <c r="H110" s="1103"/>
      <c r="I110" s="1103" t="s">
        <v>146</v>
      </c>
      <c r="J110" s="1103"/>
      <c r="K110" s="1103" t="s">
        <v>157</v>
      </c>
      <c r="L110" s="1103"/>
      <c r="M110" s="1082" t="s">
        <v>310</v>
      </c>
      <c r="N110" s="1082"/>
      <c r="O110" s="1103" t="s">
        <v>117</v>
      </c>
      <c r="P110" s="1103"/>
      <c r="Q110" s="1103" t="s">
        <v>247</v>
      </c>
      <c r="R110" s="1103"/>
      <c r="S110" s="1103" t="s">
        <v>19</v>
      </c>
      <c r="T110" s="1103"/>
      <c r="U110" s="1103" t="s">
        <v>46</v>
      </c>
      <c r="V110" s="1103"/>
      <c r="W110" s="1103" t="s">
        <v>259</v>
      </c>
      <c r="X110" s="1105"/>
      <c r="Y110" s="1107" t="s">
        <v>68</v>
      </c>
      <c r="Z110" s="1103"/>
      <c r="AA110" s="1103" t="s">
        <v>5</v>
      </c>
      <c r="AB110" s="1105"/>
    </row>
    <row r="111" spans="2:28" s="22" customFormat="1" ht="45" customHeight="1" thickBot="1" x14ac:dyDescent="0.3">
      <c r="B111" s="1118"/>
      <c r="C111" s="1119"/>
      <c r="D111" s="1120"/>
      <c r="E111" s="1108"/>
      <c r="F111" s="1104"/>
      <c r="G111" s="1104"/>
      <c r="H111" s="1104"/>
      <c r="I111" s="1104"/>
      <c r="J111" s="1104"/>
      <c r="K111" s="1104"/>
      <c r="L111" s="1104"/>
      <c r="M111" s="1124"/>
      <c r="N111" s="1124"/>
      <c r="O111" s="1104"/>
      <c r="P111" s="1104"/>
      <c r="Q111" s="1104"/>
      <c r="R111" s="1104"/>
      <c r="S111" s="1104"/>
      <c r="T111" s="1104"/>
      <c r="U111" s="1104"/>
      <c r="V111" s="1104"/>
      <c r="W111" s="1104"/>
      <c r="X111" s="1106"/>
      <c r="Y111" s="1108"/>
      <c r="Z111" s="1104"/>
      <c r="AA111" s="1104"/>
      <c r="AB111" s="1106"/>
    </row>
    <row r="112" spans="2:28" s="22" customFormat="1" ht="35.1" customHeight="1" x14ac:dyDescent="0.25">
      <c r="B112" s="534"/>
      <c r="C112" s="1098" t="s">
        <v>292</v>
      </c>
      <c r="D112" s="1099"/>
      <c r="E112" s="133"/>
      <c r="F112" s="130"/>
      <c r="G112" s="130"/>
      <c r="H112" s="130"/>
      <c r="I112" s="129"/>
      <c r="J112" s="129"/>
      <c r="K112" s="130"/>
      <c r="L112" s="130"/>
      <c r="M112" s="130"/>
      <c r="N112" s="130"/>
      <c r="O112" s="128"/>
      <c r="P112" s="130"/>
      <c r="Q112" s="128"/>
      <c r="R112" s="129"/>
      <c r="S112" s="128"/>
      <c r="T112" s="130"/>
      <c r="U112" s="128"/>
      <c r="V112" s="130"/>
      <c r="W112" s="128"/>
      <c r="X112" s="130"/>
      <c r="Y112" s="135"/>
      <c r="Z112" s="141"/>
      <c r="AA112" s="145"/>
      <c r="AB112" s="536"/>
    </row>
    <row r="113" spans="2:28" s="22" customFormat="1" ht="35.1" customHeight="1" x14ac:dyDescent="0.25">
      <c r="B113" s="534"/>
      <c r="C113" s="1096" t="s">
        <v>293</v>
      </c>
      <c r="D113" s="1097"/>
      <c r="E113" s="130"/>
      <c r="F113" s="130"/>
      <c r="G113" s="130"/>
      <c r="H113" s="130"/>
      <c r="I113" s="129"/>
      <c r="J113" s="129"/>
      <c r="K113" s="130"/>
      <c r="L113" s="130"/>
      <c r="M113" s="130"/>
      <c r="N113" s="130"/>
      <c r="O113" s="131"/>
      <c r="P113" s="130"/>
      <c r="Q113" s="129"/>
      <c r="R113" s="129"/>
      <c r="S113" s="129"/>
      <c r="T113" s="130"/>
      <c r="U113" s="129"/>
      <c r="V113" s="130"/>
      <c r="W113" s="130"/>
      <c r="X113" s="130"/>
      <c r="Y113" s="135"/>
      <c r="Z113" s="141"/>
      <c r="AA113" s="145"/>
      <c r="AB113" s="536"/>
    </row>
    <row r="114" spans="2:28" s="20" customFormat="1" ht="35.1" customHeight="1" x14ac:dyDescent="0.25">
      <c r="B114" s="534"/>
      <c r="C114" s="501" t="s">
        <v>2</v>
      </c>
      <c r="D114" s="502"/>
      <c r="E114" s="136">
        <v>0</v>
      </c>
      <c r="F114" s="137"/>
      <c r="G114" s="137">
        <v>2</v>
      </c>
      <c r="H114" s="137"/>
      <c r="I114" s="137">
        <v>0</v>
      </c>
      <c r="J114" s="137"/>
      <c r="K114" s="137">
        <v>0</v>
      </c>
      <c r="L114" s="137"/>
      <c r="M114" s="137">
        <v>0</v>
      </c>
      <c r="N114" s="137"/>
      <c r="O114" s="137">
        <v>0</v>
      </c>
      <c r="P114" s="137"/>
      <c r="Q114" s="334" t="s">
        <v>65</v>
      </c>
      <c r="R114" s="137"/>
      <c r="S114" s="137">
        <v>0</v>
      </c>
      <c r="T114" s="137"/>
      <c r="U114" s="137">
        <v>0</v>
      </c>
      <c r="V114" s="137"/>
      <c r="W114" s="137">
        <v>0</v>
      </c>
      <c r="X114" s="137"/>
      <c r="Y114" s="135">
        <f>SUM(E114:X114)</f>
        <v>2</v>
      </c>
      <c r="Z114" s="134"/>
      <c r="AA114" s="132">
        <f>Y114/Y139*100</f>
        <v>4.4444444444444446</v>
      </c>
      <c r="AB114" s="536"/>
    </row>
    <row r="115" spans="2:28" s="20" customFormat="1" ht="35.1" customHeight="1" x14ac:dyDescent="0.25">
      <c r="B115" s="534"/>
      <c r="C115" s="501" t="s">
        <v>15</v>
      </c>
      <c r="D115" s="502"/>
      <c r="E115" s="136">
        <v>0</v>
      </c>
      <c r="F115" s="137"/>
      <c r="G115" s="137">
        <v>405</v>
      </c>
      <c r="H115" s="137"/>
      <c r="I115" s="137">
        <v>0</v>
      </c>
      <c r="J115" s="137"/>
      <c r="K115" s="137">
        <v>0</v>
      </c>
      <c r="L115" s="137"/>
      <c r="M115" s="137">
        <v>0</v>
      </c>
      <c r="N115" s="137"/>
      <c r="O115" s="137">
        <v>0</v>
      </c>
      <c r="P115" s="137"/>
      <c r="Q115" s="137">
        <v>0</v>
      </c>
      <c r="R115" s="137"/>
      <c r="S115" s="137">
        <v>0</v>
      </c>
      <c r="T115" s="137"/>
      <c r="U115" s="137">
        <v>0</v>
      </c>
      <c r="V115" s="137"/>
      <c r="W115" s="137">
        <v>0</v>
      </c>
      <c r="X115" s="137"/>
      <c r="Y115" s="135">
        <f>SUM(E115:X115)</f>
        <v>405</v>
      </c>
      <c r="Z115" s="134"/>
      <c r="AA115" s="132">
        <f>Y115/Y140*100</f>
        <v>0.71542130365659784</v>
      </c>
      <c r="AB115" s="536"/>
    </row>
    <row r="116" spans="2:28" s="20" customFormat="1" ht="35.1" customHeight="1" x14ac:dyDescent="0.25">
      <c r="B116" s="534"/>
      <c r="C116" s="501" t="s">
        <v>16</v>
      </c>
      <c r="D116" s="502"/>
      <c r="E116" s="136">
        <v>0</v>
      </c>
      <c r="F116" s="137"/>
      <c r="G116" s="137">
        <v>21672</v>
      </c>
      <c r="H116" s="137"/>
      <c r="I116" s="137">
        <v>0</v>
      </c>
      <c r="J116" s="137"/>
      <c r="K116" s="137">
        <v>0</v>
      </c>
      <c r="L116" s="137"/>
      <c r="M116" s="137">
        <v>0</v>
      </c>
      <c r="N116" s="137"/>
      <c r="O116" s="137">
        <v>0</v>
      </c>
      <c r="P116" s="137"/>
      <c r="Q116" s="137">
        <v>1488</v>
      </c>
      <c r="R116" s="334" t="s">
        <v>188</v>
      </c>
      <c r="S116" s="137">
        <v>0</v>
      </c>
      <c r="T116" s="137"/>
      <c r="U116" s="137">
        <v>0</v>
      </c>
      <c r="V116" s="137"/>
      <c r="W116" s="137">
        <v>0</v>
      </c>
      <c r="X116" s="137"/>
      <c r="Y116" s="135">
        <f>SUM(E116:X116)</f>
        <v>23160</v>
      </c>
      <c r="Z116" s="134"/>
      <c r="AA116" s="132">
        <f>Y116/Y141*100</f>
        <v>0.77033248694326351</v>
      </c>
      <c r="AB116" s="536"/>
    </row>
    <row r="117" spans="2:28" s="22" customFormat="1" ht="35.1" customHeight="1" x14ac:dyDescent="0.25">
      <c r="B117" s="534"/>
      <c r="C117" s="1098" t="s">
        <v>52</v>
      </c>
      <c r="D117" s="1099"/>
      <c r="E117" s="133"/>
      <c r="F117" s="130"/>
      <c r="G117" s="130"/>
      <c r="H117" s="130"/>
      <c r="I117" s="129"/>
      <c r="J117" s="129"/>
      <c r="K117" s="130"/>
      <c r="L117" s="130"/>
      <c r="M117" s="130"/>
      <c r="N117" s="130"/>
      <c r="O117" s="131"/>
      <c r="P117" s="130"/>
      <c r="Q117" s="129"/>
      <c r="R117" s="129"/>
      <c r="S117" s="129"/>
      <c r="T117" s="130"/>
      <c r="U117" s="129"/>
      <c r="V117" s="130"/>
      <c r="W117" s="130"/>
      <c r="X117" s="130"/>
      <c r="Y117" s="144"/>
      <c r="Z117" s="141"/>
      <c r="AA117" s="145"/>
      <c r="AB117" s="535"/>
    </row>
    <row r="118" spans="2:28" s="22" customFormat="1" ht="35.1" customHeight="1" x14ac:dyDescent="0.25">
      <c r="B118" s="534"/>
      <c r="C118" s="1096" t="s">
        <v>52</v>
      </c>
      <c r="D118" s="1097"/>
      <c r="E118" s="133"/>
      <c r="F118" s="130"/>
      <c r="G118" s="130"/>
      <c r="H118" s="130"/>
      <c r="I118" s="129"/>
      <c r="J118" s="129"/>
      <c r="K118" s="130"/>
      <c r="L118" s="130"/>
      <c r="M118" s="130"/>
      <c r="N118" s="130"/>
      <c r="O118" s="131"/>
      <c r="P118" s="130"/>
      <c r="Q118" s="129"/>
      <c r="R118" s="129"/>
      <c r="S118" s="129"/>
      <c r="T118" s="130"/>
      <c r="U118" s="129"/>
      <c r="V118" s="130"/>
      <c r="W118" s="130"/>
      <c r="X118" s="130"/>
      <c r="Y118" s="144"/>
      <c r="Z118" s="141"/>
      <c r="AA118" s="145"/>
      <c r="AB118" s="535"/>
    </row>
    <row r="119" spans="2:28" s="20" customFormat="1" ht="35.1" customHeight="1" x14ac:dyDescent="0.25">
      <c r="B119" s="534"/>
      <c r="C119" s="501" t="s">
        <v>2</v>
      </c>
      <c r="D119" s="502"/>
      <c r="E119" s="136">
        <v>0</v>
      </c>
      <c r="F119" s="137"/>
      <c r="G119" s="137">
        <v>0</v>
      </c>
      <c r="H119" s="137"/>
      <c r="I119" s="137">
        <v>0</v>
      </c>
      <c r="J119" s="137"/>
      <c r="K119" s="137">
        <v>0</v>
      </c>
      <c r="L119" s="137"/>
      <c r="M119" s="137">
        <v>0</v>
      </c>
      <c r="N119" s="137"/>
      <c r="O119" s="137">
        <v>0</v>
      </c>
      <c r="P119" s="137"/>
      <c r="Q119" s="137">
        <v>1</v>
      </c>
      <c r="R119" s="137"/>
      <c r="S119" s="137">
        <v>1</v>
      </c>
      <c r="T119" s="137"/>
      <c r="U119" s="137">
        <v>0</v>
      </c>
      <c r="V119" s="137"/>
      <c r="W119" s="137">
        <v>0</v>
      </c>
      <c r="X119" s="137"/>
      <c r="Y119" s="135">
        <f>SUM(E119:X119)</f>
        <v>2</v>
      </c>
      <c r="Z119" s="134"/>
      <c r="AA119" s="132">
        <f>Y119/Y139*100</f>
        <v>4.4444444444444446</v>
      </c>
      <c r="AB119" s="536"/>
    </row>
    <row r="120" spans="2:28" s="20" customFormat="1" ht="35.1" customHeight="1" x14ac:dyDescent="0.25">
      <c r="B120" s="534"/>
      <c r="C120" s="501" t="s">
        <v>15</v>
      </c>
      <c r="D120" s="502"/>
      <c r="E120" s="136">
        <v>0</v>
      </c>
      <c r="F120" s="137"/>
      <c r="G120" s="137">
        <v>0</v>
      </c>
      <c r="H120" s="137"/>
      <c r="I120" s="137">
        <v>0</v>
      </c>
      <c r="J120" s="137"/>
      <c r="K120" s="137">
        <v>0</v>
      </c>
      <c r="L120" s="137"/>
      <c r="M120" s="137">
        <v>0</v>
      </c>
      <c r="N120" s="137"/>
      <c r="O120" s="137">
        <v>0</v>
      </c>
      <c r="P120" s="137"/>
      <c r="Q120" s="137">
        <v>81</v>
      </c>
      <c r="R120" s="137"/>
      <c r="S120" s="137">
        <v>24</v>
      </c>
      <c r="T120" s="137"/>
      <c r="U120" s="137">
        <v>0</v>
      </c>
      <c r="V120" s="137"/>
      <c r="W120" s="137">
        <v>0</v>
      </c>
      <c r="X120" s="137"/>
      <c r="Y120" s="135">
        <f>SUM(E120:X120)</f>
        <v>105</v>
      </c>
      <c r="Z120" s="134"/>
      <c r="AA120" s="132">
        <f>Y120/Y140*100</f>
        <v>0.18547959724430313</v>
      </c>
      <c r="AB120" s="536"/>
    </row>
    <row r="121" spans="2:28" s="20" customFormat="1" ht="35.1" customHeight="1" x14ac:dyDescent="0.25">
      <c r="B121" s="534"/>
      <c r="C121" s="501" t="s">
        <v>16</v>
      </c>
      <c r="D121" s="502"/>
      <c r="E121" s="136">
        <v>0</v>
      </c>
      <c r="F121" s="137"/>
      <c r="G121" s="137">
        <v>0</v>
      </c>
      <c r="H121" s="137"/>
      <c r="I121" s="137">
        <v>0</v>
      </c>
      <c r="J121" s="137"/>
      <c r="K121" s="137">
        <v>0</v>
      </c>
      <c r="L121" s="137"/>
      <c r="M121" s="137">
        <v>0</v>
      </c>
      <c r="N121" s="137"/>
      <c r="O121" s="137">
        <v>0</v>
      </c>
      <c r="P121" s="137"/>
      <c r="Q121" s="137">
        <v>4728</v>
      </c>
      <c r="R121" s="334"/>
      <c r="S121" s="137">
        <v>192</v>
      </c>
      <c r="T121" s="137"/>
      <c r="U121" s="137">
        <v>0</v>
      </c>
      <c r="V121" s="137"/>
      <c r="W121" s="137">
        <v>0</v>
      </c>
      <c r="X121" s="137"/>
      <c r="Y121" s="135">
        <f>SUM(E121:X121)</f>
        <v>4920</v>
      </c>
      <c r="Z121" s="134"/>
      <c r="AA121" s="132">
        <f>Y121/Y141*100</f>
        <v>0.16364576147499379</v>
      </c>
      <c r="AB121" s="536"/>
    </row>
    <row r="122" spans="2:28" s="22" customFormat="1" ht="35.1" customHeight="1" x14ac:dyDescent="0.25">
      <c r="B122" s="534"/>
      <c r="C122" s="1098" t="s">
        <v>294</v>
      </c>
      <c r="D122" s="1099"/>
      <c r="E122" s="143"/>
      <c r="F122" s="129"/>
      <c r="G122" s="141"/>
      <c r="H122" s="129"/>
      <c r="I122" s="130"/>
      <c r="J122" s="130"/>
      <c r="K122" s="130"/>
      <c r="L122" s="130"/>
      <c r="M122" s="130"/>
      <c r="N122" s="130"/>
      <c r="O122" s="131"/>
      <c r="P122" s="130"/>
      <c r="Q122" s="129"/>
      <c r="R122" s="129"/>
      <c r="S122" s="130"/>
      <c r="T122" s="130"/>
      <c r="U122" s="130"/>
      <c r="V122" s="130"/>
      <c r="W122" s="130"/>
      <c r="X122" s="130"/>
      <c r="Y122" s="144"/>
      <c r="Z122" s="141"/>
      <c r="AA122" s="145"/>
      <c r="AB122" s="535"/>
    </row>
    <row r="123" spans="2:28" s="22" customFormat="1" ht="35.1" customHeight="1" x14ac:dyDescent="0.25">
      <c r="B123" s="534"/>
      <c r="C123" s="1096" t="s">
        <v>294</v>
      </c>
      <c r="D123" s="1097"/>
      <c r="E123" s="143"/>
      <c r="F123" s="129"/>
      <c r="G123" s="141"/>
      <c r="H123" s="129"/>
      <c r="I123" s="130"/>
      <c r="J123" s="130"/>
      <c r="K123" s="130"/>
      <c r="L123" s="130"/>
      <c r="M123" s="130"/>
      <c r="N123" s="130"/>
      <c r="O123" s="131"/>
      <c r="P123" s="130"/>
      <c r="Q123" s="129"/>
      <c r="R123" s="129"/>
      <c r="S123" s="130"/>
      <c r="T123" s="130"/>
      <c r="U123" s="130"/>
      <c r="V123" s="130"/>
      <c r="W123" s="130"/>
      <c r="X123" s="130"/>
      <c r="Y123" s="144"/>
      <c r="Z123" s="141"/>
      <c r="AA123" s="145"/>
      <c r="AB123" s="535"/>
    </row>
    <row r="124" spans="2:28" s="20" customFormat="1" ht="35.1" customHeight="1" x14ac:dyDescent="0.25">
      <c r="B124" s="534"/>
      <c r="C124" s="501" t="s">
        <v>2</v>
      </c>
      <c r="D124" s="502"/>
      <c r="E124" s="136">
        <v>0</v>
      </c>
      <c r="F124" s="137"/>
      <c r="G124" s="137">
        <v>0</v>
      </c>
      <c r="H124" s="137"/>
      <c r="I124" s="137">
        <v>0</v>
      </c>
      <c r="J124" s="137"/>
      <c r="K124" s="137">
        <v>0</v>
      </c>
      <c r="L124" s="137"/>
      <c r="M124" s="137">
        <v>0</v>
      </c>
      <c r="N124" s="137"/>
      <c r="O124" s="137">
        <v>0</v>
      </c>
      <c r="P124" s="137"/>
      <c r="Q124" s="334" t="s">
        <v>65</v>
      </c>
      <c r="R124" s="137"/>
      <c r="S124" s="137">
        <v>0</v>
      </c>
      <c r="T124" s="137"/>
      <c r="U124" s="137">
        <v>0</v>
      </c>
      <c r="V124" s="137"/>
      <c r="W124" s="137">
        <v>0</v>
      </c>
      <c r="X124" s="137"/>
      <c r="Y124" s="135">
        <f>SUM(E124:X124)</f>
        <v>0</v>
      </c>
      <c r="Z124" s="134"/>
      <c r="AA124" s="132">
        <f>Y124/Y139*100</f>
        <v>0</v>
      </c>
      <c r="AB124" s="536"/>
    </row>
    <row r="125" spans="2:28" s="20" customFormat="1" ht="35.1" customHeight="1" x14ac:dyDescent="0.25">
      <c r="B125" s="534"/>
      <c r="C125" s="501" t="s">
        <v>15</v>
      </c>
      <c r="D125" s="502"/>
      <c r="E125" s="136">
        <v>0</v>
      </c>
      <c r="F125" s="137"/>
      <c r="G125" s="137">
        <v>0</v>
      </c>
      <c r="H125" s="137"/>
      <c r="I125" s="137">
        <v>0</v>
      </c>
      <c r="J125" s="137"/>
      <c r="K125" s="137">
        <v>0</v>
      </c>
      <c r="L125" s="137"/>
      <c r="M125" s="137">
        <v>0</v>
      </c>
      <c r="N125" s="137"/>
      <c r="O125" s="137">
        <v>0</v>
      </c>
      <c r="P125" s="137"/>
      <c r="Q125" s="137">
        <v>0</v>
      </c>
      <c r="R125" s="137"/>
      <c r="S125" s="137">
        <v>0</v>
      </c>
      <c r="T125" s="137"/>
      <c r="U125" s="137">
        <v>0</v>
      </c>
      <c r="V125" s="137"/>
      <c r="W125" s="137">
        <v>0</v>
      </c>
      <c r="X125" s="137"/>
      <c r="Y125" s="135">
        <f>SUM(E125:X125)</f>
        <v>0</v>
      </c>
      <c r="Z125" s="134"/>
      <c r="AA125" s="132">
        <f>Y125/Y140*100</f>
        <v>0</v>
      </c>
      <c r="AB125" s="536"/>
    </row>
    <row r="126" spans="2:28" s="20" customFormat="1" ht="35.1" customHeight="1" x14ac:dyDescent="0.25">
      <c r="B126" s="534"/>
      <c r="C126" s="501" t="s">
        <v>16</v>
      </c>
      <c r="D126" s="502"/>
      <c r="E126" s="136">
        <v>0</v>
      </c>
      <c r="F126" s="137"/>
      <c r="G126" s="137">
        <v>0</v>
      </c>
      <c r="H126" s="137"/>
      <c r="I126" s="137">
        <v>0</v>
      </c>
      <c r="J126" s="137"/>
      <c r="K126" s="137">
        <v>0</v>
      </c>
      <c r="L126" s="137"/>
      <c r="M126" s="137">
        <v>0</v>
      </c>
      <c r="N126" s="137"/>
      <c r="O126" s="137">
        <v>0</v>
      </c>
      <c r="P126" s="137"/>
      <c r="Q126" s="137">
        <v>4128</v>
      </c>
      <c r="R126" s="334" t="s">
        <v>188</v>
      </c>
      <c r="S126" s="137">
        <v>0</v>
      </c>
      <c r="T126" s="137"/>
      <c r="U126" s="137">
        <v>0</v>
      </c>
      <c r="V126" s="137"/>
      <c r="W126" s="137">
        <v>0</v>
      </c>
      <c r="X126" s="137"/>
      <c r="Y126" s="135">
        <f>SUM(E126:X126)</f>
        <v>4128</v>
      </c>
      <c r="Z126" s="134"/>
      <c r="AA126" s="132">
        <f>Y126/Y141*100</f>
        <v>0.13730278523755576</v>
      </c>
      <c r="AB126" s="536"/>
    </row>
    <row r="127" spans="2:28" s="22" customFormat="1" ht="35.1" customHeight="1" x14ac:dyDescent="0.25">
      <c r="B127" s="534"/>
      <c r="C127" s="1098" t="s">
        <v>295</v>
      </c>
      <c r="D127" s="1099"/>
      <c r="E127" s="143"/>
      <c r="F127" s="129"/>
      <c r="G127" s="141"/>
      <c r="H127" s="129"/>
      <c r="I127" s="130"/>
      <c r="J127" s="130"/>
      <c r="K127" s="130"/>
      <c r="L127" s="130"/>
      <c r="M127" s="130"/>
      <c r="N127" s="130"/>
      <c r="O127" s="131"/>
      <c r="P127" s="130"/>
      <c r="Q127" s="129"/>
      <c r="R127" s="129"/>
      <c r="S127" s="130"/>
      <c r="T127" s="130"/>
      <c r="U127" s="130"/>
      <c r="V127" s="130"/>
      <c r="W127" s="130"/>
      <c r="X127" s="130"/>
      <c r="Y127" s="144"/>
      <c r="Z127" s="141"/>
      <c r="AA127" s="145"/>
      <c r="AB127" s="535"/>
    </row>
    <row r="128" spans="2:28" s="22" customFormat="1" ht="35.1" customHeight="1" x14ac:dyDescent="0.25">
      <c r="B128" s="534"/>
      <c r="C128" s="1096" t="s">
        <v>295</v>
      </c>
      <c r="D128" s="1097"/>
      <c r="E128" s="143"/>
      <c r="F128" s="129"/>
      <c r="G128" s="141"/>
      <c r="H128" s="129"/>
      <c r="I128" s="130"/>
      <c r="J128" s="130"/>
      <c r="K128" s="130"/>
      <c r="L128" s="130"/>
      <c r="M128" s="130"/>
      <c r="N128" s="130"/>
      <c r="O128" s="131"/>
      <c r="P128" s="130"/>
      <c r="Q128" s="129"/>
      <c r="R128" s="129"/>
      <c r="S128" s="130"/>
      <c r="T128" s="130"/>
      <c r="U128" s="130"/>
      <c r="V128" s="130"/>
      <c r="W128" s="130"/>
      <c r="X128" s="130"/>
      <c r="Y128" s="144"/>
      <c r="Z128" s="141"/>
      <c r="AA128" s="145"/>
      <c r="AB128" s="535"/>
    </row>
    <row r="129" spans="2:31" s="20" customFormat="1" ht="35.1" customHeight="1" x14ac:dyDescent="0.25">
      <c r="B129" s="534"/>
      <c r="C129" s="501" t="s">
        <v>2</v>
      </c>
      <c r="D129" s="502"/>
      <c r="E129" s="136">
        <v>0</v>
      </c>
      <c r="F129" s="137"/>
      <c r="G129" s="137">
        <v>0</v>
      </c>
      <c r="H129" s="137"/>
      <c r="I129" s="137">
        <v>0</v>
      </c>
      <c r="J129" s="137"/>
      <c r="K129" s="137">
        <v>0</v>
      </c>
      <c r="L129" s="137"/>
      <c r="M129" s="137">
        <v>0</v>
      </c>
      <c r="N129" s="137"/>
      <c r="O129" s="137">
        <v>0</v>
      </c>
      <c r="P129" s="137"/>
      <c r="Q129" s="334" t="s">
        <v>65</v>
      </c>
      <c r="R129" s="137"/>
      <c r="S129" s="137">
        <v>0</v>
      </c>
      <c r="T129" s="137"/>
      <c r="U129" s="137">
        <v>0</v>
      </c>
      <c r="V129" s="137"/>
      <c r="W129" s="137">
        <v>0</v>
      </c>
      <c r="X129" s="137"/>
      <c r="Y129" s="135">
        <f>SUM(E129:X129)</f>
        <v>0</v>
      </c>
      <c r="Z129" s="134"/>
      <c r="AA129" s="132">
        <f>Y129/Y139*100</f>
        <v>0</v>
      </c>
      <c r="AB129" s="536"/>
    </row>
    <row r="130" spans="2:31" s="20" customFormat="1" ht="35.1" customHeight="1" x14ac:dyDescent="0.25">
      <c r="B130" s="534"/>
      <c r="C130" s="501" t="s">
        <v>15</v>
      </c>
      <c r="D130" s="502"/>
      <c r="E130" s="136">
        <v>0</v>
      </c>
      <c r="F130" s="137"/>
      <c r="G130" s="137">
        <v>0</v>
      </c>
      <c r="H130" s="137"/>
      <c r="I130" s="137">
        <v>0</v>
      </c>
      <c r="J130" s="137"/>
      <c r="K130" s="137">
        <v>0</v>
      </c>
      <c r="L130" s="137"/>
      <c r="M130" s="137">
        <v>0</v>
      </c>
      <c r="N130" s="137"/>
      <c r="O130" s="137">
        <v>0</v>
      </c>
      <c r="P130" s="137"/>
      <c r="Q130" s="137">
        <v>0</v>
      </c>
      <c r="R130" s="137"/>
      <c r="S130" s="137">
        <v>0</v>
      </c>
      <c r="T130" s="137"/>
      <c r="U130" s="137">
        <v>0</v>
      </c>
      <c r="V130" s="137"/>
      <c r="W130" s="137">
        <v>0</v>
      </c>
      <c r="X130" s="137"/>
      <c r="Y130" s="135">
        <f>SUM(E130:X130)</f>
        <v>0</v>
      </c>
      <c r="Z130" s="134"/>
      <c r="AA130" s="132">
        <f>Y130/Y140*100</f>
        <v>0</v>
      </c>
      <c r="AB130" s="536"/>
    </row>
    <row r="131" spans="2:31" s="20" customFormat="1" ht="35.1" customHeight="1" x14ac:dyDescent="0.25">
      <c r="B131" s="534"/>
      <c r="C131" s="501" t="s">
        <v>16</v>
      </c>
      <c r="D131" s="502"/>
      <c r="E131" s="136">
        <v>0</v>
      </c>
      <c r="F131" s="137"/>
      <c r="G131" s="137">
        <v>0</v>
      </c>
      <c r="H131" s="137"/>
      <c r="I131" s="137">
        <v>0</v>
      </c>
      <c r="J131" s="137"/>
      <c r="K131" s="137">
        <v>0</v>
      </c>
      <c r="L131" s="137"/>
      <c r="M131" s="137">
        <v>0</v>
      </c>
      <c r="N131" s="137"/>
      <c r="O131" s="137">
        <v>0</v>
      </c>
      <c r="P131" s="137"/>
      <c r="Q131" s="137">
        <v>5184</v>
      </c>
      <c r="R131" s="334" t="s">
        <v>188</v>
      </c>
      <c r="S131" s="137">
        <v>0</v>
      </c>
      <c r="T131" s="137"/>
      <c r="U131" s="137">
        <v>0</v>
      </c>
      <c r="V131" s="137"/>
      <c r="W131" s="137">
        <v>0</v>
      </c>
      <c r="X131" s="137"/>
      <c r="Y131" s="135">
        <f>SUM(E131:X131)</f>
        <v>5184</v>
      </c>
      <c r="Z131" s="134"/>
      <c r="AA131" s="132">
        <f>Y131/Y141*100</f>
        <v>0.17242675355413981</v>
      </c>
      <c r="AB131" s="536"/>
    </row>
    <row r="132" spans="2:31" s="22" customFormat="1" ht="35.1" customHeight="1" x14ac:dyDescent="0.25">
      <c r="B132" s="534"/>
      <c r="C132" s="1098" t="s">
        <v>296</v>
      </c>
      <c r="D132" s="1099"/>
      <c r="E132" s="143"/>
      <c r="F132" s="129"/>
      <c r="G132" s="141"/>
      <c r="H132" s="129"/>
      <c r="I132" s="130"/>
      <c r="J132" s="130"/>
      <c r="K132" s="130"/>
      <c r="L132" s="130"/>
      <c r="M132" s="130"/>
      <c r="N132" s="130"/>
      <c r="O132" s="131"/>
      <c r="P132" s="130"/>
      <c r="Q132" s="129"/>
      <c r="R132" s="129"/>
      <c r="S132" s="130"/>
      <c r="T132" s="130"/>
      <c r="U132" s="130"/>
      <c r="V132" s="130"/>
      <c r="W132" s="130"/>
      <c r="X132" s="130"/>
      <c r="Y132" s="144"/>
      <c r="Z132" s="141"/>
      <c r="AA132" s="145"/>
      <c r="AB132" s="535"/>
    </row>
    <row r="133" spans="2:31" s="22" customFormat="1" ht="35.1" customHeight="1" x14ac:dyDescent="0.25">
      <c r="B133" s="534"/>
      <c r="C133" s="1096" t="s">
        <v>297</v>
      </c>
      <c r="D133" s="1097"/>
      <c r="E133" s="143"/>
      <c r="F133" s="129"/>
      <c r="G133" s="141"/>
      <c r="H133" s="129"/>
      <c r="I133" s="130"/>
      <c r="J133" s="130"/>
      <c r="K133" s="130"/>
      <c r="L133" s="130"/>
      <c r="M133" s="130"/>
      <c r="N133" s="130"/>
      <c r="O133" s="131"/>
      <c r="P133" s="130"/>
      <c r="Q133" s="129"/>
      <c r="R133" s="129"/>
      <c r="S133" s="130"/>
      <c r="T133" s="130"/>
      <c r="U133" s="130"/>
      <c r="V133" s="130"/>
      <c r="W133" s="130"/>
      <c r="X133" s="130"/>
      <c r="Y133" s="144"/>
      <c r="Z133" s="141"/>
      <c r="AA133" s="145"/>
      <c r="AB133" s="535"/>
    </row>
    <row r="134" spans="2:31" s="20" customFormat="1" ht="35.1" customHeight="1" x14ac:dyDescent="0.25">
      <c r="B134" s="534"/>
      <c r="C134" s="501" t="s">
        <v>2</v>
      </c>
      <c r="D134" s="502"/>
      <c r="E134" s="136">
        <v>0</v>
      </c>
      <c r="F134" s="137"/>
      <c r="G134" s="137">
        <v>0</v>
      </c>
      <c r="H134" s="137"/>
      <c r="I134" s="137">
        <v>0</v>
      </c>
      <c r="J134" s="137"/>
      <c r="K134" s="137">
        <v>0</v>
      </c>
      <c r="L134" s="137"/>
      <c r="M134" s="137">
        <v>0</v>
      </c>
      <c r="N134" s="137"/>
      <c r="O134" s="137">
        <v>0</v>
      </c>
      <c r="P134" s="137"/>
      <c r="Q134" s="334" t="s">
        <v>65</v>
      </c>
      <c r="R134" s="137"/>
      <c r="S134" s="137">
        <v>0</v>
      </c>
      <c r="T134" s="137"/>
      <c r="U134" s="137">
        <v>0</v>
      </c>
      <c r="V134" s="137"/>
      <c r="W134" s="137">
        <v>0</v>
      </c>
      <c r="X134" s="137"/>
      <c r="Y134" s="135">
        <f>SUM(E134:X134)</f>
        <v>0</v>
      </c>
      <c r="Z134" s="134"/>
      <c r="AA134" s="132">
        <f>Y134/Y139*100</f>
        <v>0</v>
      </c>
      <c r="AB134" s="536"/>
    </row>
    <row r="135" spans="2:31" s="20" customFormat="1" ht="35.1" customHeight="1" x14ac:dyDescent="0.25">
      <c r="B135" s="534"/>
      <c r="C135" s="501" t="s">
        <v>15</v>
      </c>
      <c r="D135" s="502"/>
      <c r="E135" s="136">
        <v>0</v>
      </c>
      <c r="F135" s="137"/>
      <c r="G135" s="137">
        <v>0</v>
      </c>
      <c r="H135" s="137"/>
      <c r="I135" s="137">
        <v>0</v>
      </c>
      <c r="J135" s="137"/>
      <c r="K135" s="137">
        <v>0</v>
      </c>
      <c r="L135" s="137"/>
      <c r="M135" s="137">
        <v>0</v>
      </c>
      <c r="N135" s="137"/>
      <c r="O135" s="137">
        <v>0</v>
      </c>
      <c r="P135" s="137"/>
      <c r="Q135" s="137">
        <v>0</v>
      </c>
      <c r="R135" s="137"/>
      <c r="S135" s="137">
        <v>0</v>
      </c>
      <c r="T135" s="137"/>
      <c r="U135" s="137">
        <v>0</v>
      </c>
      <c r="V135" s="137"/>
      <c r="W135" s="137">
        <v>0</v>
      </c>
      <c r="X135" s="137"/>
      <c r="Y135" s="135">
        <f>SUM(E135:X135)</f>
        <v>0</v>
      </c>
      <c r="Z135" s="134"/>
      <c r="AA135" s="132">
        <f>Y135/Y140*100</f>
        <v>0</v>
      </c>
      <c r="AB135" s="536"/>
    </row>
    <row r="136" spans="2:31" s="20" customFormat="1" ht="35.1" customHeight="1" x14ac:dyDescent="0.25">
      <c r="B136" s="534"/>
      <c r="C136" s="501" t="s">
        <v>16</v>
      </c>
      <c r="D136" s="502"/>
      <c r="E136" s="136">
        <v>0</v>
      </c>
      <c r="F136" s="137"/>
      <c r="G136" s="137">
        <v>0</v>
      </c>
      <c r="H136" s="137"/>
      <c r="I136" s="137">
        <v>0</v>
      </c>
      <c r="J136" s="137"/>
      <c r="K136" s="137">
        <v>0</v>
      </c>
      <c r="L136" s="137"/>
      <c r="M136" s="137">
        <v>0</v>
      </c>
      <c r="N136" s="137"/>
      <c r="O136" s="137">
        <v>0</v>
      </c>
      <c r="P136" s="137"/>
      <c r="Q136" s="137">
        <v>3792</v>
      </c>
      <c r="R136" s="334" t="s">
        <v>188</v>
      </c>
      <c r="S136" s="137">
        <v>0</v>
      </c>
      <c r="T136" s="137"/>
      <c r="U136" s="137">
        <v>0</v>
      </c>
      <c r="V136" s="137"/>
      <c r="W136" s="137">
        <v>0</v>
      </c>
      <c r="X136" s="137"/>
      <c r="Y136" s="135">
        <f>SUM(E136:X136)</f>
        <v>3792</v>
      </c>
      <c r="Z136" s="134"/>
      <c r="AA136" s="132">
        <f>Y136/Y141*100</f>
        <v>0.1261269771368245</v>
      </c>
      <c r="AB136" s="536"/>
    </row>
    <row r="137" spans="2:31" s="21" customFormat="1" ht="22.5" customHeight="1" thickBot="1" x14ac:dyDescent="0.3">
      <c r="B137" s="534"/>
      <c r="C137" s="503"/>
      <c r="D137" s="5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8"/>
      <c r="P137" s="137"/>
      <c r="Q137" s="137"/>
      <c r="R137" s="137"/>
      <c r="S137" s="137"/>
      <c r="T137" s="137"/>
      <c r="U137" s="137"/>
      <c r="V137" s="137"/>
      <c r="W137" s="137"/>
      <c r="X137" s="137"/>
      <c r="Y137" s="135"/>
      <c r="Z137" s="141"/>
      <c r="AA137" s="145"/>
      <c r="AB137" s="535"/>
    </row>
    <row r="138" spans="2:31" s="42" customFormat="1" ht="45.75" customHeight="1" x14ac:dyDescent="0.25">
      <c r="B138" s="1066" t="s">
        <v>6</v>
      </c>
      <c r="C138" s="1067"/>
      <c r="D138" s="1067"/>
      <c r="E138" s="563"/>
      <c r="F138" s="254"/>
      <c r="G138" s="254"/>
      <c r="H138" s="254"/>
      <c r="I138" s="254"/>
      <c r="J138" s="254"/>
      <c r="K138" s="254"/>
      <c r="L138" s="254"/>
      <c r="M138" s="254"/>
      <c r="N138" s="254"/>
      <c r="O138" s="255"/>
      <c r="P138" s="254"/>
      <c r="Q138" s="254"/>
      <c r="R138" s="254"/>
      <c r="S138" s="254"/>
      <c r="T138" s="254"/>
      <c r="U138" s="254"/>
      <c r="V138" s="254"/>
      <c r="W138" s="254"/>
      <c r="X138" s="830"/>
      <c r="Y138" s="900"/>
      <c r="Z138" s="256"/>
      <c r="AA138" s="257"/>
      <c r="AB138" s="457"/>
    </row>
    <row r="139" spans="2:31" s="42" customFormat="1" ht="35.1" customHeight="1" x14ac:dyDescent="0.25">
      <c r="B139" s="1132" t="s">
        <v>2</v>
      </c>
      <c r="C139" s="1133"/>
      <c r="D139" s="1133"/>
      <c r="E139" s="258">
        <f>SUM(E11+E16+E21+E26+E31+E36+E41+E46+E50+E65+E70+E75+E80+E85+E90+E95+E100+E114+E119+E124+E129+E134)</f>
        <v>1</v>
      </c>
      <c r="F139" s="259"/>
      <c r="G139" s="259">
        <f>SUM(G11+G16+G21+G26+G31+G36+G41+G46+G50+G65+G70+G75+G80+G85+G90+G95+G100+G114+G119+G124+G129+G134)</f>
        <v>14</v>
      </c>
      <c r="H139" s="259"/>
      <c r="I139" s="259">
        <f>SUM(I11+I16+I21+I26+I31+I36+I41+I46+I50+I65+I70+I75+I80+I85+I90+I95+I100+I114+I119+I124+I129+I134)</f>
        <v>8</v>
      </c>
      <c r="J139" s="259"/>
      <c r="K139" s="259">
        <f>SUM(K11+K16+K21+K26+K31+K36+K41+K46+K50+K65+K70+K75+K80+K85+K90+K95+K100+K114+K119+K124+K129+K134)</f>
        <v>1</v>
      </c>
      <c r="L139" s="259"/>
      <c r="M139" s="259">
        <f>SUM(M11+M16+M21+M26+M31+M36+M41+M46+M50+M65+M70+M75+M80+M85+M90+M95+M100+M114+M119+M124+M129+M134)</f>
        <v>1</v>
      </c>
      <c r="N139" s="259"/>
      <c r="O139" s="259">
        <f>SUM(O11+O16+O21+O26+O31+O36+O41+O46+O50+O65+O70+O75+O80+O85+O90+O95+O100+O114+O119+O124+O129+O134)</f>
        <v>3</v>
      </c>
      <c r="P139" s="259"/>
      <c r="Q139" s="259">
        <f>SUM(Q80+Q119)</f>
        <v>12</v>
      </c>
      <c r="R139" s="259"/>
      <c r="S139" s="259">
        <f>SUM(S11+S16+S21+S26+S31+S36+S41+S46+S50+S65+S70+S75+S80+S85+S90+S95+S100+S114+S119+S124+S129+S134)</f>
        <v>3</v>
      </c>
      <c r="T139" s="259"/>
      <c r="U139" s="259">
        <f>SUM(U11+U16+U21+U26+U31+U36+U41+U46+U50+U65+U70+U75+U80+U85+U90+U95+U100+U114+U119+U124+U129+U134)</f>
        <v>1</v>
      </c>
      <c r="V139" s="259"/>
      <c r="W139" s="259">
        <f>SUM(W11+W16+W21+W26+W31+W36+W41+W46+W50+W65+W70+W75+W80+W85+W90+W95+W100+W114+W119+W124+W129+W134)</f>
        <v>1</v>
      </c>
      <c r="X139" s="604"/>
      <c r="Y139" s="258">
        <f>SUM(Y11+Y16+Y21+Y26+Y31+Y36+Y41+Y46+Y50+Y65+Y70+Y75+Y80+Y85+Y90+Y95+Y100+Y114+Y119+Y124+Y129+Y134)</f>
        <v>45</v>
      </c>
      <c r="Z139" s="259"/>
      <c r="AA139" s="259">
        <f>SUM(AA11+AA16+AA21+AA26+AA31+AA36+AA41+AA46+AA50+AA65+AA70+AA75+AA80+AA85+AA90+AA95+AA100+AA114+AA119+AA124+AA129+AA134)</f>
        <v>100</v>
      </c>
      <c r="AB139" s="458"/>
      <c r="AE139" s="128">
        <f>SUM(E139:X139)</f>
        <v>45</v>
      </c>
    </row>
    <row r="140" spans="2:31" s="42" customFormat="1" ht="35.1" customHeight="1" x14ac:dyDescent="0.25">
      <c r="B140" s="1132" t="s">
        <v>15</v>
      </c>
      <c r="C140" s="1133"/>
      <c r="D140" s="1133"/>
      <c r="E140" s="258">
        <f>SUM(E12+E17+E22+E27+E32+E37+E42+E47+E51+E66+E71+E76+E81+E86+E91+E96+E101+E115+E120+E125+E130+E135)</f>
        <v>171</v>
      </c>
      <c r="F140" s="259"/>
      <c r="G140" s="259">
        <f>SUM(G12+G17+G22+G27+G32+G37+G42+G47+G51+G66+G71+G76+G81+G86+G91+G96+G101+G115+G120+G125+G130+G135)</f>
        <v>8643</v>
      </c>
      <c r="H140" s="259"/>
      <c r="I140" s="259">
        <f>SUM(I12+I17+I22+I27+I32+I37+I42+I47+I51+I66+I71+I76+I81+I86+I91+I96+I101+I115+I120+I125+I130+I135)</f>
        <v>1794</v>
      </c>
      <c r="J140" s="259"/>
      <c r="K140" s="259">
        <f>SUM(K12+K17+K22+K27+K32+K37+K42+K47+K51+K66+K71+K76+K81+K86+K91+K96+K101+K115+K120+K125+K130+K135)</f>
        <v>68</v>
      </c>
      <c r="L140" s="259"/>
      <c r="M140" s="259">
        <f>SUM(M12+M17+M22+M27+M32+M37+M42+M47+M51+M66+M71+M76+M81+M86+M91+M96+M101+M115+M120+M125+M130+M135)</f>
        <v>45</v>
      </c>
      <c r="N140" s="259"/>
      <c r="O140" s="259">
        <f>SUM(O12+O17+O22+O27+O32+O37+O42+O47+O51+O66+O71+O76+O81+O86+O91+O96+O101+O115+O120+O125+O130+O135)</f>
        <v>399</v>
      </c>
      <c r="P140" s="259"/>
      <c r="Q140" s="259">
        <f>SUM(Q12+Q17+Q22+Q27+Q32+Q37+Q42+Q47+Q51+Q66+Q71+Q76+Q81+Q86+Q91+Q96+Q101+Q115+Q120+Q125+Q130+Q135)</f>
        <v>35105</v>
      </c>
      <c r="R140" s="259"/>
      <c r="S140" s="259">
        <f>SUM(S12+S17+S22+S27+S32+S37+S42+S47+S51+S66+S71+S76+S81+S86+S91+S96+S101+S115+S120+S125+S130+S135)</f>
        <v>916</v>
      </c>
      <c r="T140" s="259"/>
      <c r="U140" s="259">
        <f>SUM(U12+U17+U22+U27+U32+U37+U42+U47+U51+U66+U71+U76+U81+U86+U91+U96+U101+U115+U120+U125+U130+U135)</f>
        <v>9154</v>
      </c>
      <c r="V140" s="259"/>
      <c r="W140" s="259">
        <f>SUM(W12+W17+W22+W27+W32+W37+W42+W47+W51+W66+W71+W76+W81+W86+W91+W96+W101+W115+W120+W125+W130+W135)</f>
        <v>315</v>
      </c>
      <c r="X140" s="604"/>
      <c r="Y140" s="258">
        <f>SUM(Y12+Y17+Y22+Y27+Y32+Y37+Y42+Y47+Y51+Y66+Y71+Y76+Y81+Y86+Y91+Y96+Y101+Y115+Y120+Y125+Y130+Y135)</f>
        <v>56610</v>
      </c>
      <c r="Z140" s="259"/>
      <c r="AA140" s="259">
        <f>SUM(AA12+AA17+AA22+AA27+AA32+AA37+AA42+AA47+AA51+AA66+AA71+AA76+AA81+AA86+AA91+AA96+AA101+AA115+AA120+AA125+AA130+AA135)</f>
        <v>100.00000000000001</v>
      </c>
      <c r="AB140" s="458"/>
      <c r="AE140" s="128">
        <f>SUM(E140:X140)</f>
        <v>56610</v>
      </c>
    </row>
    <row r="141" spans="2:31" s="42" customFormat="1" ht="35.1" customHeight="1" thickBot="1" x14ac:dyDescent="0.3">
      <c r="B141" s="1134" t="s">
        <v>16</v>
      </c>
      <c r="C141" s="1135"/>
      <c r="D141" s="1135"/>
      <c r="E141" s="260">
        <f>SUM(E13+E18+E23+E28+E33+E38+E43+E48+E52+E67+E72+E77+E82+E87+E92+E97+E102+E116+E121+E126+E131+E136)</f>
        <v>2736</v>
      </c>
      <c r="F141" s="261"/>
      <c r="G141" s="261">
        <f>SUM(G13+G18+G23+G28+G33+G38+G43+G48+G52+G67+G72+G77+G82+G87+G92+G97+G102+G116+G121+G126+G131+G136)</f>
        <v>991464</v>
      </c>
      <c r="H141" s="261"/>
      <c r="I141" s="261">
        <f>SUM(I13+I18+I23+I28+I33+I38+I43+I48+I52+I67+I72+I77+I82+I87+I92+I97+I102+I116+I121+I126+I131+I136)</f>
        <v>89880</v>
      </c>
      <c r="J141" s="261"/>
      <c r="K141" s="261">
        <f>SUM(K13+K18+K23+K28+K33+K38+K43+K48+K52+K67+K72+K77+K82+K87+K92+K97+K102+K116+K121+K126+K131+K136)</f>
        <v>1088</v>
      </c>
      <c r="L141" s="261"/>
      <c r="M141" s="261">
        <f>SUM(M13+M18+M23+M28+M33+M38+M43+M48+M52+M67+M72+M77+M82+M87+M92+M97+M102+M116+M121+M126+M131+M136)</f>
        <v>1800</v>
      </c>
      <c r="N141" s="261"/>
      <c r="O141" s="261">
        <f>SUM(O13+O18+O23+O28+O33+O38+O43+O48+O52+O67+O72+O77+O82+O87+O92+O97+O102+O116+O121+O126+O131+O136)</f>
        <v>6936</v>
      </c>
      <c r="P141" s="261"/>
      <c r="Q141" s="261">
        <f>SUM(Q13+Q18+Q23+Q28+Q33+Q38+Q43+Q48+Q52+Q67+Q72+Q77+Q82+Q87+Q92+Q97+Q102+Q116+Q121+Q126+Q131+Q136)</f>
        <v>1843538</v>
      </c>
      <c r="R141" s="261"/>
      <c r="S141" s="261">
        <f>SUM(S13+S18+S23+S28+S33+S38+S43+S48+S52+S67+S72+S77+S82+S87+S92+S97+S102+S116+S121+S126+S131+S136)</f>
        <v>9088</v>
      </c>
      <c r="T141" s="261"/>
      <c r="U141" s="261">
        <f>SUM(U13+U18+U23+U28+U33+U38+U43+U48+U52+U67+U72+U77+U82+U87+U92+U97+U102+U116+U121+U126+U131+U136)</f>
        <v>54924</v>
      </c>
      <c r="V141" s="261"/>
      <c r="W141" s="261">
        <f>SUM(W13+W18+W23+W28+W33+W38+W43+W48+W52+W67+W72+W77+W82+W87+W92+W97+W102+W116+W121+W126+W131+W136)</f>
        <v>5040</v>
      </c>
      <c r="X141" s="459"/>
      <c r="Y141" s="260">
        <f>SUM(Y13+Y18+Y23+Y28+Y33+Y38+Y43+Y48+Y52+Y67+Y72+Y77+Y82+Y87+Y92+Y97+Y102+Y116+Y121+Y126+Y131+Y136)</f>
        <v>3006494</v>
      </c>
      <c r="Z141" s="261"/>
      <c r="AA141" s="261">
        <f>SUM(AA13+AA18+AA23+AA28+AA33+AA38+AA43+AA48+AA52+AA67+AA72+AA77+AA82+AA87+AA92+AA97+AA102+AA116+AA121+AA126+AA131+AA136)</f>
        <v>100</v>
      </c>
      <c r="AB141" s="459"/>
      <c r="AE141" s="128">
        <f>SUM(E141:X141)</f>
        <v>3006494</v>
      </c>
    </row>
    <row r="142" spans="2:31" s="60" customFormat="1" ht="39" customHeight="1" x14ac:dyDescent="0.3">
      <c r="B142" s="320" t="s">
        <v>162</v>
      </c>
      <c r="C142" s="367"/>
      <c r="D142" s="367"/>
      <c r="E142" s="367"/>
      <c r="F142" s="367"/>
      <c r="G142" s="367"/>
      <c r="H142" s="367"/>
    </row>
    <row r="143" spans="2:31" s="60" customFormat="1" ht="22.5" customHeight="1" x14ac:dyDescent="0.25">
      <c r="B143" s="64" t="s">
        <v>320</v>
      </c>
      <c r="I143" s="481"/>
      <c r="J143" s="481"/>
      <c r="K143" s="481"/>
    </row>
    <row r="144" spans="2:31" ht="22.5" customHeight="1" x14ac:dyDescent="0.25">
      <c r="B144" s="64" t="s">
        <v>321</v>
      </c>
      <c r="C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2:28" s="540" customFormat="1" ht="30" customHeight="1" x14ac:dyDescent="0.3">
      <c r="B145" s="539"/>
      <c r="C145" s="539"/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539"/>
      <c r="W145" s="539"/>
      <c r="X145" s="539"/>
    </row>
    <row r="146" spans="2:28" s="540" customFormat="1" ht="30" customHeight="1" x14ac:dyDescent="0.3">
      <c r="B146" s="539"/>
      <c r="C146" s="539"/>
      <c r="D146" s="539"/>
      <c r="E146" s="539"/>
      <c r="F146" s="539"/>
      <c r="G146" s="539"/>
      <c r="H146" s="539"/>
      <c r="I146" s="539"/>
      <c r="J146" s="539"/>
      <c r="K146" s="539"/>
      <c r="L146" s="539"/>
      <c r="M146" s="539"/>
      <c r="N146" s="539"/>
      <c r="O146" s="539"/>
      <c r="P146" s="539"/>
      <c r="Q146" s="539"/>
      <c r="R146" s="539"/>
      <c r="S146" s="539"/>
      <c r="T146" s="539"/>
      <c r="U146" s="539"/>
      <c r="V146" s="539"/>
      <c r="W146" s="539"/>
      <c r="X146" s="539"/>
    </row>
    <row r="147" spans="2:28" s="540" customFormat="1" ht="30" customHeight="1" x14ac:dyDescent="0.3">
      <c r="C147" s="473"/>
      <c r="D147" s="473"/>
      <c r="E147" s="473"/>
      <c r="F147" s="473"/>
      <c r="G147" s="473"/>
      <c r="H147" s="473"/>
      <c r="I147" s="473"/>
      <c r="J147" s="473"/>
      <c r="K147" s="473"/>
      <c r="L147" s="473"/>
      <c r="M147" s="473"/>
      <c r="N147" s="473"/>
      <c r="O147" s="473"/>
      <c r="P147" s="473"/>
      <c r="Q147" s="473"/>
      <c r="R147" s="473"/>
      <c r="S147" s="473"/>
      <c r="T147" s="473"/>
      <c r="U147" s="473"/>
      <c r="V147" s="473"/>
      <c r="W147" s="473"/>
      <c r="X147" s="473"/>
      <c r="Y147" s="473"/>
      <c r="Z147" s="473"/>
      <c r="AA147" s="473"/>
      <c r="AB147" s="473"/>
    </row>
    <row r="148" spans="2:28" s="540" customFormat="1" ht="30" customHeight="1" x14ac:dyDescent="0.3">
      <c r="B148" s="1131" t="s">
        <v>272</v>
      </c>
      <c r="C148" s="1131"/>
      <c r="D148" s="1131"/>
      <c r="E148" s="1131"/>
      <c r="F148" s="1131"/>
      <c r="G148" s="1131"/>
      <c r="H148" s="1131"/>
    </row>
    <row r="149" spans="2:28" s="541" customFormat="1" ht="30" customHeight="1" x14ac:dyDescent="0.25">
      <c r="B149" s="15"/>
      <c r="C149" s="500"/>
      <c r="D149" s="15"/>
      <c r="E149" s="128"/>
      <c r="F149" s="128"/>
      <c r="G149" s="15"/>
      <c r="H149" s="15"/>
    </row>
    <row r="150" spans="2:28" ht="30" customHeight="1" x14ac:dyDescent="0.2">
      <c r="C150" s="490"/>
    </row>
    <row r="151" spans="2:28" ht="30" customHeight="1" x14ac:dyDescent="0.25">
      <c r="C151" s="18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2:28" ht="30" customHeight="1" x14ac:dyDescent="0.25"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2:28" ht="30" customHeight="1" x14ac:dyDescent="0.25"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2:28" ht="30" customHeight="1" x14ac:dyDescent="0.25"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2:28" ht="30" customHeight="1" x14ac:dyDescent="0.25"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2:28" ht="30" customHeight="1" x14ac:dyDescent="0.25"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2:28" ht="30" customHeight="1" x14ac:dyDescent="0.25"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2:28" ht="30" customHeight="1" x14ac:dyDescent="0.25"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2:28" ht="30" customHeight="1" x14ac:dyDescent="0.25">
      <c r="C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2:28" ht="30" customHeight="1" x14ac:dyDescent="0.25">
      <c r="C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3:24" ht="45" customHeight="1" x14ac:dyDescent="0.25">
      <c r="C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3:24" ht="49.5" customHeight="1" x14ac:dyDescent="0.25">
      <c r="C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3:24" ht="51" customHeight="1" x14ac:dyDescent="0.25">
      <c r="C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3:24" ht="30" customHeight="1" x14ac:dyDescent="0.25">
      <c r="C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3:24" ht="30" customHeight="1" x14ac:dyDescent="0.25">
      <c r="C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3:24" ht="30" customHeight="1" x14ac:dyDescent="0.25">
      <c r="C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3:24" ht="30" customHeight="1" x14ac:dyDescent="0.25">
      <c r="C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3:24" ht="30" customHeight="1" x14ac:dyDescent="0.25">
      <c r="C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3:24" ht="30" customHeight="1" x14ac:dyDescent="0.25">
      <c r="C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3:24" ht="30" customHeight="1" x14ac:dyDescent="0.25">
      <c r="C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3:24" ht="30" customHeight="1" x14ac:dyDescent="0.25">
      <c r="C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3:24" ht="30" customHeight="1" x14ac:dyDescent="0.25">
      <c r="C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3:24" ht="30" customHeight="1" x14ac:dyDescent="0.25">
      <c r="C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3:24" ht="30" customHeight="1" x14ac:dyDescent="0.25">
      <c r="C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3:24" ht="30" customHeight="1" x14ac:dyDescent="0.25">
      <c r="C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3:24" ht="30" customHeight="1" x14ac:dyDescent="0.25">
      <c r="C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3:24" ht="30" customHeight="1" x14ac:dyDescent="0.25">
      <c r="C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3:24" ht="30" customHeight="1" x14ac:dyDescent="0.25">
      <c r="C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3:24" ht="30" customHeight="1" x14ac:dyDescent="0.25">
      <c r="C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3:24" ht="30" customHeight="1" x14ac:dyDescent="0.25">
      <c r="C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3:24" ht="39.9" customHeight="1" x14ac:dyDescent="0.25">
      <c r="C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3:24" ht="60.75" customHeight="1" x14ac:dyDescent="0.25">
      <c r="C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3:24" ht="15" customHeight="1" x14ac:dyDescent="0.25">
      <c r="C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3:24" ht="30" customHeight="1" x14ac:dyDescent="0.25">
      <c r="C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3:24" ht="30" customHeight="1" x14ac:dyDescent="0.25">
      <c r="C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3:24" ht="30" customHeight="1" x14ac:dyDescent="0.25">
      <c r="C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3:24" ht="30" customHeight="1" x14ac:dyDescent="0.25">
      <c r="C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3:24" ht="30" customHeight="1" x14ac:dyDescent="0.25">
      <c r="C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3:24" ht="30" customHeight="1" x14ac:dyDescent="0.25">
      <c r="C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3:24" ht="30" customHeight="1" x14ac:dyDescent="0.25">
      <c r="C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3:24" ht="30" customHeight="1" x14ac:dyDescent="0.25">
      <c r="C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3:24" ht="30" customHeight="1" x14ac:dyDescent="0.25">
      <c r="C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3:24" ht="30" customHeight="1" x14ac:dyDescent="0.25">
      <c r="C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3:24" ht="30" customHeight="1" x14ac:dyDescent="0.25">
      <c r="C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3:24" ht="30" customHeight="1" x14ac:dyDescent="0.25">
      <c r="C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3:24" ht="30" customHeight="1" x14ac:dyDescent="0.25">
      <c r="C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3:24" ht="30" customHeight="1" x14ac:dyDescent="0.25">
      <c r="C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3:24" ht="13.2" x14ac:dyDescent="0.25">
      <c r="C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3:24" ht="13.2" x14ac:dyDescent="0.25">
      <c r="C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3:24" ht="13.2" x14ac:dyDescent="0.25">
      <c r="C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3:24" ht="13.2" x14ac:dyDescent="0.25">
      <c r="C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3:24" ht="13.2" x14ac:dyDescent="0.25">
      <c r="C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3:24" ht="13.2" x14ac:dyDescent="0.25">
      <c r="C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3:24" ht="13.2" x14ac:dyDescent="0.25">
      <c r="C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3:24" ht="13.2" x14ac:dyDescent="0.25">
      <c r="C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3:24" ht="13.2" x14ac:dyDescent="0.25">
      <c r="C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3:24" ht="13.2" x14ac:dyDescent="0.25">
      <c r="C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3:24" ht="13.2" x14ac:dyDescent="0.25">
      <c r="C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3:24" ht="13.2" x14ac:dyDescent="0.25">
      <c r="C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3:24" ht="13.2" x14ac:dyDescent="0.25">
      <c r="C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3:24" ht="13.2" x14ac:dyDescent="0.25">
      <c r="C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3:24" x14ac:dyDescent="0.25">
      <c r="C212" s="15"/>
    </row>
    <row r="213" spans="3:24" x14ac:dyDescent="0.25">
      <c r="C213" s="15"/>
    </row>
    <row r="214" spans="3:24" ht="30" customHeight="1" x14ac:dyDescent="0.25">
      <c r="C214" s="15"/>
    </row>
    <row r="215" spans="3:24" ht="30" customHeight="1" x14ac:dyDescent="0.25">
      <c r="C215" s="15"/>
    </row>
    <row r="216" spans="3:24" ht="30" customHeight="1" x14ac:dyDescent="0.25">
      <c r="C216" s="15"/>
    </row>
    <row r="217" spans="3:24" ht="30" customHeight="1" x14ac:dyDescent="0.25">
      <c r="C217" s="15"/>
    </row>
    <row r="218" spans="3:24" ht="30" customHeight="1" x14ac:dyDescent="0.25">
      <c r="C218" s="15"/>
    </row>
    <row r="219" spans="3:24" ht="30" customHeight="1" x14ac:dyDescent="0.25">
      <c r="C219" s="15"/>
    </row>
    <row r="220" spans="3:24" ht="15" customHeight="1" x14ac:dyDescent="0.25">
      <c r="C220" s="15"/>
    </row>
    <row r="221" spans="3:24" ht="30" customHeight="1" x14ac:dyDescent="0.25">
      <c r="C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3:24" ht="30" customHeight="1" x14ac:dyDescent="0.25">
      <c r="C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3:24" ht="30" customHeight="1" x14ac:dyDescent="0.25">
      <c r="C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3:24" ht="30" customHeight="1" x14ac:dyDescent="0.25">
      <c r="C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3:24" ht="30" customHeight="1" x14ac:dyDescent="0.25">
      <c r="C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3:24" ht="39.9" customHeight="1" x14ac:dyDescent="0.25">
      <c r="C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3:24" ht="60.75" customHeight="1" x14ac:dyDescent="0.25">
      <c r="C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3:24" ht="15" customHeight="1" x14ac:dyDescent="0.25">
      <c r="C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3:24" ht="30" customHeight="1" x14ac:dyDescent="0.25">
      <c r="C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3:24" ht="30" customHeight="1" x14ac:dyDescent="0.25">
      <c r="C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3:24" ht="30" customHeight="1" x14ac:dyDescent="0.25">
      <c r="C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3:24" ht="30" customHeight="1" x14ac:dyDescent="0.25">
      <c r="C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3:24" ht="30" customHeight="1" x14ac:dyDescent="0.25">
      <c r="C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3:24" ht="30" customHeight="1" x14ac:dyDescent="0.25">
      <c r="C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3:24" ht="30" customHeight="1" x14ac:dyDescent="0.25">
      <c r="C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3:24" ht="30" customHeight="1" x14ac:dyDescent="0.25">
      <c r="C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3:24" ht="30" customHeight="1" x14ac:dyDescent="0.25">
      <c r="C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3:24" ht="30" customHeight="1" x14ac:dyDescent="0.25">
      <c r="C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3:24" ht="30" customHeight="1" x14ac:dyDescent="0.25">
      <c r="C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3:24" ht="30" customHeight="1" x14ac:dyDescent="0.25">
      <c r="C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3:24" ht="30" customHeight="1" x14ac:dyDescent="0.25">
      <c r="C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3:24" ht="30" customHeight="1" x14ac:dyDescent="0.25">
      <c r="C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3:24" ht="30" customHeight="1" x14ac:dyDescent="0.25">
      <c r="C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3:24" ht="30" customHeight="1" x14ac:dyDescent="0.25">
      <c r="C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3:24" ht="30" customHeight="1" x14ac:dyDescent="0.25">
      <c r="C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3:24" ht="30" customHeight="1" x14ac:dyDescent="0.25">
      <c r="C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3:24" ht="30" customHeight="1" x14ac:dyDescent="0.25">
      <c r="C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3:24" ht="30" customHeight="1" x14ac:dyDescent="0.25">
      <c r="C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3:24" ht="13.2" x14ac:dyDescent="0.25">
      <c r="C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3:24" ht="13.2" x14ac:dyDescent="0.25">
      <c r="C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3:24" ht="13.2" x14ac:dyDescent="0.25">
      <c r="C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3:24" ht="13.2" x14ac:dyDescent="0.25">
      <c r="C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3:24" ht="13.2" x14ac:dyDescent="0.25">
      <c r="C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3:24" ht="13.2" x14ac:dyDescent="0.25">
      <c r="C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3:24" ht="13.2" x14ac:dyDescent="0.25">
      <c r="C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3:24" ht="13.2" x14ac:dyDescent="0.25">
      <c r="C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3:24" ht="13.2" x14ac:dyDescent="0.25">
      <c r="C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3:24" ht="13.2" x14ac:dyDescent="0.25">
      <c r="C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3:24" ht="13.2" x14ac:dyDescent="0.25">
      <c r="C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3:24" ht="13.2" x14ac:dyDescent="0.25">
      <c r="C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3:24" ht="13.2" x14ac:dyDescent="0.25">
      <c r="C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3:24" ht="13.2" x14ac:dyDescent="0.25">
      <c r="C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3:24" ht="13.2" x14ac:dyDescent="0.25">
      <c r="C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3:24" ht="13.2" x14ac:dyDescent="0.25">
      <c r="C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3:24" ht="24.9" customHeight="1" x14ac:dyDescent="0.25">
      <c r="C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3:24" ht="24.9" customHeight="1" x14ac:dyDescent="0.25">
      <c r="C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3:24" ht="24.9" customHeight="1" x14ac:dyDescent="0.25">
      <c r="C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3:24" ht="24.9" customHeight="1" x14ac:dyDescent="0.25">
      <c r="C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3:24" ht="24.75" customHeight="1" x14ac:dyDescent="0.25">
      <c r="C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3:24" ht="24.9" customHeight="1" x14ac:dyDescent="0.25">
      <c r="C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3:24" ht="24.9" customHeight="1" x14ac:dyDescent="0.25">
      <c r="C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3:24" ht="24.9" customHeight="1" x14ac:dyDescent="0.25">
      <c r="C272" s="15"/>
    </row>
    <row r="273" spans="3:24" ht="24.9" customHeight="1" x14ac:dyDescent="0.25">
      <c r="C273" s="15"/>
    </row>
    <row r="274" spans="3:24" ht="24.9" customHeight="1" x14ac:dyDescent="0.25">
      <c r="C274" s="15"/>
    </row>
    <row r="275" spans="3:24" ht="24.9" customHeight="1" x14ac:dyDescent="0.25">
      <c r="C275" s="15"/>
    </row>
    <row r="276" spans="3:24" ht="24.9" customHeight="1" x14ac:dyDescent="0.25">
      <c r="C276" s="15"/>
    </row>
    <row r="277" spans="3:24" ht="24.9" customHeight="1" x14ac:dyDescent="0.25">
      <c r="C277" s="15"/>
    </row>
    <row r="278" spans="3:24" ht="24.9" customHeight="1" x14ac:dyDescent="0.25">
      <c r="C278" s="15"/>
    </row>
    <row r="279" spans="3:24" ht="24.9" customHeight="1" x14ac:dyDescent="0.25">
      <c r="C279" s="15"/>
    </row>
    <row r="280" spans="3:24" ht="24.9" customHeight="1" x14ac:dyDescent="0.25">
      <c r="C280" s="15"/>
    </row>
    <row r="281" spans="3:24" ht="24.9" customHeight="1" x14ac:dyDescent="0.25">
      <c r="C281" s="15"/>
    </row>
    <row r="282" spans="3:24" ht="24.9" customHeight="1" x14ac:dyDescent="0.25">
      <c r="C282" s="15"/>
    </row>
    <row r="283" spans="3:24" ht="24.9" customHeight="1" x14ac:dyDescent="0.25">
      <c r="C283" s="15"/>
    </row>
    <row r="284" spans="3:24" ht="24.9" customHeight="1" x14ac:dyDescent="0.25">
      <c r="C284" s="15"/>
    </row>
    <row r="285" spans="3:24" ht="24.9" customHeight="1" x14ac:dyDescent="0.25">
      <c r="C285" s="15"/>
    </row>
    <row r="286" spans="3:24" ht="24.9" customHeight="1" x14ac:dyDescent="0.25">
      <c r="C286" s="15"/>
    </row>
    <row r="287" spans="3:24" ht="24.9" customHeight="1" x14ac:dyDescent="0.25">
      <c r="C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3:24" ht="24.9" customHeight="1" x14ac:dyDescent="0.25">
      <c r="C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3:24" ht="24.9" customHeight="1" x14ac:dyDescent="0.25">
      <c r="C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3:24" ht="24.9" customHeight="1" x14ac:dyDescent="0.25">
      <c r="C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3:24" ht="24.9" customHeight="1" x14ac:dyDescent="0.25">
      <c r="C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3:24" ht="18" customHeight="1" x14ac:dyDescent="0.25">
      <c r="C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3:24" ht="18" customHeight="1" x14ac:dyDescent="0.25">
      <c r="C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3:24" ht="30.75" customHeight="1" x14ac:dyDescent="0.25">
      <c r="C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3:24" ht="59.25" customHeight="1" x14ac:dyDescent="0.25">
      <c r="C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3:24" ht="30" customHeight="1" x14ac:dyDescent="0.25">
      <c r="C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3:24" ht="30" customHeight="1" x14ac:dyDescent="0.25">
      <c r="C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3:24" ht="39.9" customHeight="1" x14ac:dyDescent="0.25">
      <c r="C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3:24" ht="39.75" customHeight="1" x14ac:dyDescent="0.25">
      <c r="C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3:24" ht="18" customHeight="1" x14ac:dyDescent="0.25">
      <c r="C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3:24" ht="24.9" customHeight="1" x14ac:dyDescent="0.25">
      <c r="C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3:24" ht="24.9" customHeight="1" x14ac:dyDescent="0.25">
      <c r="C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3:24" ht="24.9" customHeight="1" x14ac:dyDescent="0.25">
      <c r="C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3:24" ht="24.75" customHeight="1" x14ac:dyDescent="0.25">
      <c r="C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3:24" ht="24.9" customHeight="1" x14ac:dyDescent="0.25">
      <c r="C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3:24" ht="24.9" customHeight="1" x14ac:dyDescent="0.25">
      <c r="C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3:24" ht="24.9" customHeight="1" x14ac:dyDescent="0.25">
      <c r="C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3:24" ht="24.9" customHeight="1" x14ac:dyDescent="0.25">
      <c r="C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3:24" ht="24.9" customHeight="1" x14ac:dyDescent="0.25">
      <c r="C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3:24" ht="24.9" customHeight="1" x14ac:dyDescent="0.25">
      <c r="C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3:24" ht="24.9" customHeight="1" x14ac:dyDescent="0.25">
      <c r="C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3:24" ht="24.9" customHeight="1" x14ac:dyDescent="0.25">
      <c r="C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3:24" ht="24.9" customHeight="1" x14ac:dyDescent="0.25">
      <c r="C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3:24" ht="24.9" customHeight="1" x14ac:dyDescent="0.25">
      <c r="C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3:24" ht="13.2" x14ac:dyDescent="0.25">
      <c r="C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3:24" ht="13.2" x14ac:dyDescent="0.25">
      <c r="C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3:24" ht="13.2" x14ac:dyDescent="0.25">
      <c r="C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3:24" ht="13.2" x14ac:dyDescent="0.25">
      <c r="C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3:24" ht="13.2" x14ac:dyDescent="0.25">
      <c r="C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3:24" ht="13.2" x14ac:dyDescent="0.25">
      <c r="C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3:24" ht="13.2" x14ac:dyDescent="0.25">
      <c r="C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3:24" ht="13.2" x14ac:dyDescent="0.25">
      <c r="C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3:24" ht="13.2" x14ac:dyDescent="0.25">
      <c r="C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3:24" ht="13.2" x14ac:dyDescent="0.25">
      <c r="C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3:24" ht="13.2" x14ac:dyDescent="0.25">
      <c r="C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3:24" ht="13.2" x14ac:dyDescent="0.25">
      <c r="C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3:24" ht="13.2" x14ac:dyDescent="0.25">
      <c r="C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3:24" ht="13.2" x14ac:dyDescent="0.25">
      <c r="C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3:24" ht="13.2" x14ac:dyDescent="0.25">
      <c r="C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3:24" ht="13.2" x14ac:dyDescent="0.25">
      <c r="C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3:24" ht="18" customHeight="1" x14ac:dyDescent="0.25">
      <c r="C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3:24" ht="13.2" x14ac:dyDescent="0.25">
      <c r="C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3:24" ht="13.2" x14ac:dyDescent="0.25">
      <c r="C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3:24" ht="13.2" x14ac:dyDescent="0.25">
      <c r="C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3:24" ht="13.2" x14ac:dyDescent="0.25">
      <c r="C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3:24" ht="13.2" x14ac:dyDescent="0.25">
      <c r="C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3:24" ht="18" customHeight="1" x14ac:dyDescent="0.25">
      <c r="C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3:24" ht="13.2" x14ac:dyDescent="0.25">
      <c r="C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3:24" ht="13.2" x14ac:dyDescent="0.25">
      <c r="C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3:24" ht="13.2" x14ac:dyDescent="0.25">
      <c r="C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</sheetData>
  <mergeCells count="102">
    <mergeCell ref="C123:D123"/>
    <mergeCell ref="C127:D127"/>
    <mergeCell ref="I60:J61"/>
    <mergeCell ref="C62:D62"/>
    <mergeCell ref="C64:D64"/>
    <mergeCell ref="C68:D68"/>
    <mergeCell ref="B148:H148"/>
    <mergeCell ref="C128:D128"/>
    <mergeCell ref="B138:D138"/>
    <mergeCell ref="C132:D132"/>
    <mergeCell ref="C133:D133"/>
    <mergeCell ref="B139:D139"/>
    <mergeCell ref="B140:D140"/>
    <mergeCell ref="B141:D141"/>
    <mergeCell ref="C69:D69"/>
    <mergeCell ref="C73:D73"/>
    <mergeCell ref="C74:D74"/>
    <mergeCell ref="C78:D78"/>
    <mergeCell ref="C79:D79"/>
    <mergeCell ref="C94:D94"/>
    <mergeCell ref="C98:D98"/>
    <mergeCell ref="C99:D99"/>
    <mergeCell ref="C63:D63"/>
    <mergeCell ref="C122:D122"/>
    <mergeCell ref="AA110:AB111"/>
    <mergeCell ref="C112:D112"/>
    <mergeCell ref="C113:D113"/>
    <mergeCell ref="C117:D117"/>
    <mergeCell ref="C118:D118"/>
    <mergeCell ref="B106:AB106"/>
    <mergeCell ref="B107:AB107"/>
    <mergeCell ref="B109:D111"/>
    <mergeCell ref="E109:X109"/>
    <mergeCell ref="Y109:AB109"/>
    <mergeCell ref="E110:F111"/>
    <mergeCell ref="G110:H111"/>
    <mergeCell ref="I110:J111"/>
    <mergeCell ref="K110:L111"/>
    <mergeCell ref="M110:N111"/>
    <mergeCell ref="O110:P111"/>
    <mergeCell ref="Q110:R111"/>
    <mergeCell ref="S110:T111"/>
    <mergeCell ref="U110:V111"/>
    <mergeCell ref="W110:X111"/>
    <mergeCell ref="Y110:Z111"/>
    <mergeCell ref="M60:N61"/>
    <mergeCell ref="O60:P61"/>
    <mergeCell ref="Q60:R61"/>
    <mergeCell ref="S60:T61"/>
    <mergeCell ref="B59:D61"/>
    <mergeCell ref="E59:X59"/>
    <mergeCell ref="Y59:AB59"/>
    <mergeCell ref="E60:F61"/>
    <mergeCell ref="G60:H61"/>
    <mergeCell ref="B4:AB4"/>
    <mergeCell ref="Y5:AB5"/>
    <mergeCell ref="C44:D44"/>
    <mergeCell ref="C35:D35"/>
    <mergeCell ref="C40:D40"/>
    <mergeCell ref="C45:D45"/>
    <mergeCell ref="C49:D49"/>
    <mergeCell ref="B1:AB1"/>
    <mergeCell ref="B5:D7"/>
    <mergeCell ref="E5:X5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7"/>
    <mergeCell ref="B3:AB3"/>
    <mergeCell ref="C10:D10"/>
    <mergeCell ref="C84:D84"/>
    <mergeCell ref="C88:D88"/>
    <mergeCell ref="C89:D89"/>
    <mergeCell ref="C93:D93"/>
    <mergeCell ref="C8:D8"/>
    <mergeCell ref="C9:D9"/>
    <mergeCell ref="C14:D14"/>
    <mergeCell ref="C19:D19"/>
    <mergeCell ref="B56:AB56"/>
    <mergeCell ref="C34:D34"/>
    <mergeCell ref="C39:D39"/>
    <mergeCell ref="B57:AB57"/>
    <mergeCell ref="C15:D15"/>
    <mergeCell ref="C20:D20"/>
    <mergeCell ref="C25:D25"/>
    <mergeCell ref="C30:D30"/>
    <mergeCell ref="C24:D24"/>
    <mergeCell ref="C29:D29"/>
    <mergeCell ref="C83:D83"/>
    <mergeCell ref="U60:V61"/>
    <mergeCell ref="W60:X61"/>
    <mergeCell ref="Y60:Z61"/>
    <mergeCell ref="AA60:AB61"/>
    <mergeCell ref="K60:L61"/>
  </mergeCells>
  <phoneticPr fontId="3" type="noConversion"/>
  <printOptions horizontalCentered="1" verticalCentered="1"/>
  <pageMargins left="0" right="0" top="0" bottom="0" header="0" footer="0"/>
  <pageSetup paperSize="9" scale="29" orientation="landscape" r:id="rId1"/>
  <headerFooter alignWithMargins="0"/>
  <rowBreaks count="7" manualBreakCount="7">
    <brk id="54" min="1" max="27" man="1"/>
    <brk id="104" min="1" max="27" man="1"/>
    <brk id="156" max="27" man="1"/>
    <brk id="206" max="32" man="1"/>
    <brk id="220" max="32" man="1"/>
    <brk id="266" max="36" man="1"/>
    <brk id="293" min="2" max="3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40"/>
  <sheetViews>
    <sheetView showGridLines="0" view="pageBreakPreview" zoomScale="60" zoomScaleNormal="100" workbookViewId="0">
      <selection activeCell="L53" sqref="L53"/>
    </sheetView>
  </sheetViews>
  <sheetFormatPr baseColWidth="10" defaultColWidth="11.44140625" defaultRowHeight="13.2" x14ac:dyDescent="0.25"/>
  <cols>
    <col min="1" max="1" width="11.44140625" style="1"/>
    <col min="2" max="2" width="1.6640625" style="1" customWidth="1"/>
    <col min="3" max="3" width="26.5546875" style="1" customWidth="1"/>
    <col min="4" max="4" width="15.6640625" style="1" customWidth="1"/>
    <col min="5" max="5" width="2.6640625" style="1" customWidth="1"/>
    <col min="6" max="6" width="20.6640625" style="1" customWidth="1"/>
    <col min="7" max="7" width="5.6640625" style="1" customWidth="1"/>
    <col min="8" max="8" width="25.6640625" style="1" customWidth="1"/>
    <col min="9" max="9" width="5.6640625" style="1" customWidth="1"/>
    <col min="10" max="16384" width="11.44140625" style="1"/>
  </cols>
  <sheetData>
    <row r="1" spans="2:70" customFormat="1" ht="30" customHeight="1" x14ac:dyDescent="0.25">
      <c r="B1" s="947" t="s">
        <v>71</v>
      </c>
      <c r="C1" s="947"/>
      <c r="D1" s="947"/>
      <c r="E1" s="947"/>
      <c r="F1" s="947"/>
      <c r="G1" s="947"/>
      <c r="H1" s="947"/>
      <c r="I1" s="947"/>
    </row>
    <row r="2" spans="2:70" ht="30" customHeight="1" x14ac:dyDescent="0.25">
      <c r="B2" s="64" t="s">
        <v>161</v>
      </c>
      <c r="C2" s="64"/>
      <c r="D2" s="64"/>
      <c r="E2" s="64"/>
      <c r="F2" s="64"/>
      <c r="G2" s="64"/>
      <c r="H2" s="64"/>
      <c r="I2" s="64"/>
      <c r="J2" s="64"/>
    </row>
    <row r="3" spans="2:70" ht="44.25" customHeight="1" x14ac:dyDescent="0.25">
      <c r="B3" s="948" t="s">
        <v>238</v>
      </c>
      <c r="C3" s="948"/>
      <c r="D3" s="948"/>
      <c r="E3" s="948"/>
      <c r="F3" s="948"/>
      <c r="G3" s="948"/>
      <c r="H3" s="948"/>
      <c r="I3" s="948"/>
    </row>
    <row r="4" spans="2:70" ht="34.5" customHeight="1" thickBot="1" x14ac:dyDescent="0.3">
      <c r="B4" s="947">
        <v>2017</v>
      </c>
      <c r="C4" s="947"/>
      <c r="D4" s="947"/>
      <c r="E4" s="947"/>
      <c r="F4" s="947"/>
      <c r="G4" s="947"/>
      <c r="H4" s="947"/>
      <c r="I4" s="947"/>
    </row>
    <row r="5" spans="2:70" ht="48.75" customHeight="1" thickBot="1" x14ac:dyDescent="0.3">
      <c r="B5" s="977" t="s">
        <v>24</v>
      </c>
      <c r="C5" s="975"/>
      <c r="D5" s="977" t="s">
        <v>2</v>
      </c>
      <c r="E5" s="975"/>
      <c r="F5" s="976" t="s">
        <v>15</v>
      </c>
      <c r="G5" s="961"/>
      <c r="H5" s="976" t="s">
        <v>72</v>
      </c>
      <c r="I5" s="961"/>
    </row>
    <row r="6" spans="2:70" ht="10.5" customHeight="1" x14ac:dyDescent="0.25">
      <c r="B6" s="443"/>
      <c r="C6" s="395"/>
      <c r="D6" s="444"/>
      <c r="E6" s="445"/>
      <c r="F6" s="446"/>
      <c r="G6" s="446"/>
      <c r="H6" s="446"/>
      <c r="I6" s="447"/>
    </row>
    <row r="7" spans="2:70" ht="24.9" customHeight="1" x14ac:dyDescent="0.25">
      <c r="B7" s="9"/>
      <c r="C7" s="274" t="s">
        <v>25</v>
      </c>
      <c r="D7" s="106">
        <v>2</v>
      </c>
      <c r="E7" s="107"/>
      <c r="F7" s="107">
        <v>328</v>
      </c>
      <c r="G7" s="107"/>
      <c r="H7" s="107">
        <v>142824</v>
      </c>
      <c r="I7" s="835" t="s">
        <v>65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2:70" ht="24.9" customHeight="1" x14ac:dyDescent="0.25">
      <c r="B8" s="9"/>
      <c r="C8" s="274" t="s">
        <v>26</v>
      </c>
      <c r="D8" s="106">
        <v>2</v>
      </c>
      <c r="E8" s="107"/>
      <c r="F8" s="107">
        <v>621</v>
      </c>
      <c r="G8" s="107"/>
      <c r="H8" s="107">
        <v>111240</v>
      </c>
      <c r="I8" s="10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2:70" ht="24.9" customHeight="1" x14ac:dyDescent="0.25">
      <c r="B9" s="9"/>
      <c r="C9" s="274" t="s">
        <v>27</v>
      </c>
      <c r="D9" s="106">
        <v>2</v>
      </c>
      <c r="E9" s="107"/>
      <c r="F9" s="107">
        <v>799</v>
      </c>
      <c r="G9" s="107"/>
      <c r="H9" s="107">
        <v>169224</v>
      </c>
      <c r="I9" s="831" t="s">
        <v>65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2:70" ht="24.9" customHeight="1" x14ac:dyDescent="0.25">
      <c r="B10" s="9"/>
      <c r="C10" s="274" t="s">
        <v>28</v>
      </c>
      <c r="D10" s="106">
        <v>6</v>
      </c>
      <c r="E10" s="107"/>
      <c r="F10" s="107">
        <v>1827</v>
      </c>
      <c r="G10" s="107"/>
      <c r="H10" s="107">
        <v>137080</v>
      </c>
      <c r="I10" s="10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2:70" ht="24.9" customHeight="1" x14ac:dyDescent="0.25">
      <c r="B11" s="9"/>
      <c r="C11" s="274" t="s">
        <v>224</v>
      </c>
      <c r="D11" s="106">
        <v>3</v>
      </c>
      <c r="E11" s="107"/>
      <c r="F11" s="107">
        <v>470</v>
      </c>
      <c r="G11" s="107"/>
      <c r="H11" s="107">
        <v>16536</v>
      </c>
      <c r="I11" s="10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2:70" ht="24.9" customHeight="1" x14ac:dyDescent="0.25">
      <c r="B12" s="9"/>
      <c r="C12" s="274" t="s">
        <v>43</v>
      </c>
      <c r="D12" s="106">
        <v>7</v>
      </c>
      <c r="E12" s="107"/>
      <c r="F12" s="107">
        <v>1724</v>
      </c>
      <c r="G12" s="107"/>
      <c r="H12" s="107">
        <v>45472</v>
      </c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2:70" ht="24.9" customHeight="1" x14ac:dyDescent="0.25">
      <c r="B13" s="9"/>
      <c r="C13" s="274" t="s">
        <v>225</v>
      </c>
      <c r="D13" s="106">
        <v>9</v>
      </c>
      <c r="E13" s="107"/>
      <c r="F13" s="107">
        <v>12475</v>
      </c>
      <c r="G13" s="107"/>
      <c r="H13" s="107">
        <v>415408</v>
      </c>
      <c r="I13" s="18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ht="24.9" customHeight="1" x14ac:dyDescent="0.25">
      <c r="B14" s="9"/>
      <c r="C14" s="274" t="s">
        <v>57</v>
      </c>
      <c r="D14" s="106">
        <v>2</v>
      </c>
      <c r="E14" s="107"/>
      <c r="F14" s="107">
        <v>8143</v>
      </c>
      <c r="G14" s="107"/>
      <c r="H14" s="107">
        <v>195238</v>
      </c>
      <c r="I14" s="10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ht="24.9" customHeight="1" x14ac:dyDescent="0.25">
      <c r="B15" s="9"/>
      <c r="C15" s="274" t="s">
        <v>56</v>
      </c>
      <c r="D15" s="106">
        <v>3</v>
      </c>
      <c r="E15" s="107"/>
      <c r="F15" s="107">
        <v>2508</v>
      </c>
      <c r="G15" s="107"/>
      <c r="H15" s="107">
        <v>126636</v>
      </c>
      <c r="I15" s="10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2:70" ht="24.9" customHeight="1" x14ac:dyDescent="0.25">
      <c r="B16" s="9"/>
      <c r="C16" s="274" t="s">
        <v>34</v>
      </c>
      <c r="D16" s="106">
        <v>4</v>
      </c>
      <c r="E16" s="107"/>
      <c r="F16" s="107">
        <v>22984</v>
      </c>
      <c r="G16" s="107"/>
      <c r="H16" s="107">
        <v>1142684</v>
      </c>
      <c r="I16" s="18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2:70" ht="24.9" customHeight="1" x14ac:dyDescent="0.25">
      <c r="B17" s="9"/>
      <c r="C17" s="274" t="s">
        <v>35</v>
      </c>
      <c r="D17" s="106">
        <v>2</v>
      </c>
      <c r="E17" s="107"/>
      <c r="F17" s="107">
        <v>3886</v>
      </c>
      <c r="G17" s="107"/>
      <c r="H17" s="107">
        <v>282528</v>
      </c>
      <c r="I17" s="18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24.9" customHeight="1" x14ac:dyDescent="0.25">
      <c r="B18" s="9"/>
      <c r="C18" s="274" t="s">
        <v>36</v>
      </c>
      <c r="D18" s="106">
        <v>3</v>
      </c>
      <c r="E18" s="107"/>
      <c r="F18" s="107">
        <v>845</v>
      </c>
      <c r="G18" s="107"/>
      <c r="H18" s="107">
        <v>221624</v>
      </c>
      <c r="I18" s="831" t="s">
        <v>65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ht="10.5" customHeight="1" thickBot="1" x14ac:dyDescent="0.3">
      <c r="B19" s="62"/>
      <c r="C19" s="108"/>
      <c r="D19" s="832"/>
      <c r="E19" s="833"/>
      <c r="F19" s="833"/>
      <c r="G19" s="833"/>
      <c r="H19" s="833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2:70" s="541" customFormat="1" ht="43.5" customHeight="1" thickBot="1" x14ac:dyDescent="0.3">
      <c r="B20" s="262"/>
      <c r="C20" s="628" t="s">
        <v>6</v>
      </c>
      <c r="D20" s="206">
        <f>SUM(D7:D19)</f>
        <v>45</v>
      </c>
      <c r="E20" s="658"/>
      <c r="F20" s="658">
        <f>SUM(F7:F19)</f>
        <v>56610</v>
      </c>
      <c r="G20" s="658"/>
      <c r="H20" s="658">
        <f>SUM(H7:H19)</f>
        <v>3006494</v>
      </c>
      <c r="I20" s="204"/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4"/>
      <c r="Z20" s="834"/>
      <c r="AA20" s="834"/>
      <c r="AB20" s="834"/>
      <c r="AC20" s="834"/>
      <c r="AD20" s="834"/>
      <c r="AE20" s="834"/>
      <c r="AF20" s="834"/>
      <c r="AG20" s="834"/>
      <c r="AH20" s="834"/>
      <c r="AI20" s="834"/>
      <c r="AJ20" s="834"/>
      <c r="AK20" s="834"/>
      <c r="AL20" s="834"/>
      <c r="AM20" s="834"/>
      <c r="AN20" s="834"/>
      <c r="AO20" s="834"/>
      <c r="AP20" s="834"/>
      <c r="AQ20" s="834"/>
      <c r="AR20" s="834"/>
      <c r="AS20" s="834"/>
      <c r="AT20" s="834"/>
      <c r="AU20" s="834"/>
      <c r="AV20" s="834"/>
      <c r="AW20" s="834"/>
      <c r="AX20" s="834"/>
      <c r="AY20" s="834"/>
      <c r="AZ20" s="834"/>
      <c r="BA20" s="834"/>
      <c r="BB20" s="834"/>
      <c r="BC20" s="834"/>
      <c r="BD20" s="834"/>
      <c r="BE20" s="834"/>
      <c r="BF20" s="834"/>
      <c r="BG20" s="834"/>
      <c r="BH20" s="834"/>
      <c r="BI20" s="834"/>
      <c r="BJ20" s="834"/>
      <c r="BK20" s="834"/>
      <c r="BL20" s="834"/>
      <c r="BM20" s="834"/>
      <c r="BN20" s="834"/>
      <c r="BO20" s="834"/>
      <c r="BP20" s="834"/>
      <c r="BQ20" s="834"/>
      <c r="BR20" s="834"/>
    </row>
    <row r="21" spans="2:70" s="15" customFormat="1" ht="8.25" customHeight="1" x14ac:dyDescent="0.25">
      <c r="B21" s="14"/>
      <c r="D21" s="14"/>
      <c r="E21" s="14"/>
      <c r="F21" s="14"/>
      <c r="G21" s="14"/>
      <c r="H21" s="2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2:70" ht="12" customHeight="1" x14ac:dyDescent="0.25">
      <c r="B22" s="491" t="s">
        <v>162</v>
      </c>
      <c r="C22" s="30"/>
      <c r="D22" s="497"/>
      <c r="E22" s="497"/>
      <c r="F22" s="497"/>
      <c r="G22" s="497"/>
      <c r="H22" s="497"/>
      <c r="I22" s="49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x14ac:dyDescent="0.25">
      <c r="B23" s="109" t="s">
        <v>299</v>
      </c>
      <c r="C23" s="30"/>
      <c r="D23" s="497"/>
      <c r="E23" s="497"/>
      <c r="F23" s="497"/>
      <c r="G23" s="497"/>
      <c r="H23" s="497"/>
      <c r="I23" s="49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70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70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2:70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70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4:70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4:70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4:70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4:70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4:70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4:70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4:70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</row>
    <row r="40" spans="4:70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</sheetData>
  <mergeCells count="7">
    <mergeCell ref="B1:I1"/>
    <mergeCell ref="H5:I5"/>
    <mergeCell ref="B3:I3"/>
    <mergeCell ref="B4:I4"/>
    <mergeCell ref="B5:C5"/>
    <mergeCell ref="D5:E5"/>
    <mergeCell ref="F5:G5"/>
  </mergeCells>
  <phoneticPr fontId="3" type="noConversion"/>
  <printOptions horizontalCentered="1" verticalCentered="1"/>
  <pageMargins left="0" right="0" top="0" bottom="0" header="0" footer="0"/>
  <pageSetup paperSize="9" scale="9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6"/>
  <sheetViews>
    <sheetView showGridLines="0" view="pageBreakPreview" topLeftCell="A5" zoomScale="60" zoomScaleNormal="66" workbookViewId="0">
      <selection activeCell="L53" sqref="L53"/>
    </sheetView>
  </sheetViews>
  <sheetFormatPr baseColWidth="10" defaultColWidth="11.44140625" defaultRowHeight="13.2" x14ac:dyDescent="0.25"/>
  <cols>
    <col min="1" max="1" width="11.44140625" style="1"/>
    <col min="2" max="2" width="16.88671875" style="1" customWidth="1"/>
    <col min="3" max="3" width="15.6640625" style="1" customWidth="1"/>
    <col min="4" max="4" width="2.88671875" style="1" customWidth="1"/>
    <col min="5" max="5" width="15.6640625" style="1" customWidth="1"/>
    <col min="6" max="6" width="3.5546875" style="1" customWidth="1"/>
    <col min="7" max="7" width="16.109375" style="1" customWidth="1"/>
    <col min="8" max="8" width="2.88671875" style="1" customWidth="1"/>
    <col min="9" max="9" width="12.5546875" style="1" customWidth="1"/>
    <col min="10" max="10" width="4" style="1" customWidth="1"/>
    <col min="11" max="11" width="16.5546875" style="1" customWidth="1"/>
    <col min="12" max="12" width="3.5546875" style="1" customWidth="1"/>
    <col min="13" max="13" width="16.109375" style="1" customWidth="1"/>
    <col min="14" max="14" width="4" style="1" customWidth="1"/>
    <col min="15" max="15" width="15.109375" style="1" customWidth="1"/>
    <col min="16" max="16" width="2.88671875" style="1" customWidth="1"/>
    <col min="17" max="17" width="18.33203125" style="1" customWidth="1"/>
    <col min="18" max="18" width="2.88671875" style="1" customWidth="1"/>
    <col min="19" max="19" width="20.6640625" style="1" customWidth="1"/>
    <col min="20" max="20" width="4.6640625" style="1" customWidth="1"/>
    <col min="21" max="16384" width="11.44140625" style="1"/>
  </cols>
  <sheetData>
    <row r="1" spans="2:20" ht="30" customHeight="1" x14ac:dyDescent="0.25">
      <c r="B1" s="947" t="s">
        <v>50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</row>
    <row r="2" spans="2:20" ht="24.75" customHeight="1" x14ac:dyDescent="0.25">
      <c r="B2" s="950" t="s">
        <v>161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</row>
    <row r="3" spans="2:20" ht="46.5" customHeight="1" x14ac:dyDescent="0.25">
      <c r="B3" s="948" t="s">
        <v>221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</row>
    <row r="4" spans="2:20" ht="30" customHeight="1" thickBot="1" x14ac:dyDescent="0.3">
      <c r="B4" s="947" t="s">
        <v>327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</row>
    <row r="5" spans="2:20" ht="30" customHeight="1" thickBot="1" x14ac:dyDescent="0.3">
      <c r="B5" s="958" t="s">
        <v>1</v>
      </c>
      <c r="C5" s="982" t="s">
        <v>2</v>
      </c>
      <c r="D5" s="983"/>
      <c r="E5" s="983"/>
      <c r="F5" s="983"/>
      <c r="G5" s="983"/>
      <c r="H5" s="1005"/>
      <c r="I5" s="951" t="s">
        <v>11</v>
      </c>
      <c r="J5" s="968"/>
      <c r="K5" s="968"/>
      <c r="L5" s="968"/>
      <c r="M5" s="968"/>
      <c r="N5" s="952"/>
      <c r="O5" s="951" t="s">
        <v>12</v>
      </c>
      <c r="P5" s="968"/>
      <c r="Q5" s="968"/>
      <c r="R5" s="968"/>
      <c r="S5" s="968"/>
      <c r="T5" s="952"/>
    </row>
    <row r="6" spans="2:20" ht="30" customHeight="1" thickBot="1" x14ac:dyDescent="0.3">
      <c r="B6" s="959"/>
      <c r="C6" s="1138" t="s">
        <v>200</v>
      </c>
      <c r="D6" s="1139"/>
      <c r="E6" s="1138" t="s">
        <v>202</v>
      </c>
      <c r="F6" s="1140"/>
      <c r="G6" s="982" t="s">
        <v>6</v>
      </c>
      <c r="H6" s="1005"/>
      <c r="I6" s="1141" t="s">
        <v>200</v>
      </c>
      <c r="J6" s="1142"/>
      <c r="K6" s="1143" t="s">
        <v>202</v>
      </c>
      <c r="L6" s="1142"/>
      <c r="M6" s="951" t="s">
        <v>6</v>
      </c>
      <c r="N6" s="952"/>
      <c r="O6" s="1136" t="s">
        <v>200</v>
      </c>
      <c r="P6" s="1137"/>
      <c r="Q6" s="1136" t="s">
        <v>202</v>
      </c>
      <c r="R6" s="1137"/>
      <c r="S6" s="951" t="s">
        <v>6</v>
      </c>
      <c r="T6" s="952"/>
    </row>
    <row r="7" spans="2:20" ht="24.9" customHeight="1" x14ac:dyDescent="0.25">
      <c r="B7" s="11">
        <v>1992</v>
      </c>
      <c r="C7" s="106">
        <v>115</v>
      </c>
      <c r="D7" s="107"/>
      <c r="E7" s="107">
        <v>104</v>
      </c>
      <c r="F7" s="107"/>
      <c r="G7" s="155">
        <f>SUM(C7:E7)</f>
        <v>219</v>
      </c>
      <c r="H7" s="901"/>
      <c r="I7" s="107">
        <v>77566</v>
      </c>
      <c r="J7" s="107"/>
      <c r="K7" s="107">
        <v>37090</v>
      </c>
      <c r="L7" s="319"/>
      <c r="M7" s="902">
        <f t="shared" ref="M7:M32" si="0">SUM(I7:K7)</f>
        <v>114656</v>
      </c>
      <c r="N7" s="324"/>
      <c r="O7" s="106">
        <v>1282113</v>
      </c>
      <c r="P7" s="107"/>
      <c r="Q7" s="107">
        <v>1037266</v>
      </c>
      <c r="R7" s="903"/>
      <c r="S7" s="155">
        <f t="shared" ref="S7:S32" si="1">SUM(O7:Q7)</f>
        <v>2319379</v>
      </c>
      <c r="T7" s="901"/>
    </row>
    <row r="8" spans="2:20" ht="24.9" customHeight="1" x14ac:dyDescent="0.25">
      <c r="B8" s="11">
        <v>1993</v>
      </c>
      <c r="C8" s="106">
        <v>87</v>
      </c>
      <c r="D8" s="107"/>
      <c r="E8" s="107">
        <v>64</v>
      </c>
      <c r="F8" s="107"/>
      <c r="G8" s="155">
        <f t="shared" ref="G8:G32" si="2">SUM(C8:E8)</f>
        <v>151</v>
      </c>
      <c r="H8" s="901"/>
      <c r="I8" s="107">
        <v>25618</v>
      </c>
      <c r="J8" s="107"/>
      <c r="K8" s="107">
        <v>15856</v>
      </c>
      <c r="L8" s="319"/>
      <c r="M8" s="155">
        <f t="shared" si="0"/>
        <v>41474</v>
      </c>
      <c r="N8" s="324"/>
      <c r="O8" s="106">
        <v>783072</v>
      </c>
      <c r="P8" s="107"/>
      <c r="Q8" s="107">
        <v>1384692</v>
      </c>
      <c r="R8" s="903"/>
      <c r="S8" s="155">
        <f t="shared" si="1"/>
        <v>2167764</v>
      </c>
      <c r="T8" s="901"/>
    </row>
    <row r="9" spans="2:20" ht="24.9" customHeight="1" x14ac:dyDescent="0.25">
      <c r="B9" s="11">
        <v>1994</v>
      </c>
      <c r="C9" s="106">
        <v>45</v>
      </c>
      <c r="D9" s="107"/>
      <c r="E9" s="107">
        <v>123</v>
      </c>
      <c r="F9" s="107"/>
      <c r="G9" s="155">
        <f t="shared" si="2"/>
        <v>168</v>
      </c>
      <c r="H9" s="901"/>
      <c r="I9" s="107">
        <v>8665</v>
      </c>
      <c r="J9" s="107"/>
      <c r="K9" s="107">
        <v>54275</v>
      </c>
      <c r="L9" s="319"/>
      <c r="M9" s="155">
        <f t="shared" si="0"/>
        <v>62940</v>
      </c>
      <c r="N9" s="324"/>
      <c r="O9" s="106">
        <v>604484</v>
      </c>
      <c r="P9" s="107"/>
      <c r="Q9" s="107">
        <v>1332163</v>
      </c>
      <c r="R9" s="903"/>
      <c r="S9" s="155">
        <f t="shared" si="1"/>
        <v>1936647</v>
      </c>
      <c r="T9" s="901"/>
    </row>
    <row r="10" spans="2:20" ht="24.9" customHeight="1" x14ac:dyDescent="0.25">
      <c r="B10" s="11">
        <v>1995</v>
      </c>
      <c r="C10" s="106">
        <v>5</v>
      </c>
      <c r="D10" s="107"/>
      <c r="E10" s="107">
        <v>97</v>
      </c>
      <c r="F10" s="107"/>
      <c r="G10" s="155">
        <f t="shared" si="2"/>
        <v>102</v>
      </c>
      <c r="H10" s="901"/>
      <c r="I10" s="107">
        <v>745</v>
      </c>
      <c r="J10" s="107"/>
      <c r="K10" s="107">
        <v>27437</v>
      </c>
      <c r="L10" s="319"/>
      <c r="M10" s="155">
        <f t="shared" si="0"/>
        <v>28182</v>
      </c>
      <c r="N10" s="324"/>
      <c r="O10" s="106">
        <v>63328</v>
      </c>
      <c r="P10" s="107"/>
      <c r="Q10" s="107">
        <v>985425</v>
      </c>
      <c r="R10" s="903"/>
      <c r="S10" s="155">
        <f t="shared" si="1"/>
        <v>1048753</v>
      </c>
      <c r="T10" s="901"/>
    </row>
    <row r="11" spans="2:20" ht="24.9" customHeight="1" x14ac:dyDescent="0.25">
      <c r="B11" s="11">
        <v>1996</v>
      </c>
      <c r="C11" s="106">
        <v>7</v>
      </c>
      <c r="D11" s="107"/>
      <c r="E11" s="107">
        <v>70</v>
      </c>
      <c r="F11" s="107"/>
      <c r="G11" s="155">
        <f t="shared" si="2"/>
        <v>77</v>
      </c>
      <c r="H11" s="901"/>
      <c r="I11" s="107">
        <v>2031</v>
      </c>
      <c r="J11" s="107"/>
      <c r="K11" s="107">
        <v>0</v>
      </c>
      <c r="L11" s="319"/>
      <c r="M11" s="155">
        <f t="shared" si="0"/>
        <v>2031</v>
      </c>
      <c r="N11" s="324"/>
      <c r="O11" s="106">
        <v>457712</v>
      </c>
      <c r="P11" s="107"/>
      <c r="Q11" s="107">
        <v>942174</v>
      </c>
      <c r="R11" s="903"/>
      <c r="S11" s="155">
        <f t="shared" si="1"/>
        <v>1399886</v>
      </c>
      <c r="T11" s="901"/>
    </row>
    <row r="12" spans="2:20" ht="24.9" customHeight="1" x14ac:dyDescent="0.25">
      <c r="B12" s="11">
        <v>1997</v>
      </c>
      <c r="C12" s="106">
        <v>1</v>
      </c>
      <c r="D12" s="107"/>
      <c r="E12" s="107">
        <v>65</v>
      </c>
      <c r="F12" s="107"/>
      <c r="G12" s="155">
        <f t="shared" si="2"/>
        <v>66</v>
      </c>
      <c r="H12" s="901"/>
      <c r="I12" s="107">
        <v>120</v>
      </c>
      <c r="J12" s="107"/>
      <c r="K12" s="107">
        <v>19076</v>
      </c>
      <c r="L12" s="319"/>
      <c r="M12" s="155">
        <f t="shared" si="0"/>
        <v>19196</v>
      </c>
      <c r="N12" s="324"/>
      <c r="O12" s="106">
        <v>2880</v>
      </c>
      <c r="P12" s="107"/>
      <c r="Q12" s="107">
        <v>316534</v>
      </c>
      <c r="R12" s="903"/>
      <c r="S12" s="155">
        <f t="shared" si="1"/>
        <v>319414</v>
      </c>
      <c r="T12" s="901"/>
    </row>
    <row r="13" spans="2:20" ht="24.9" customHeight="1" x14ac:dyDescent="0.25">
      <c r="B13" s="11">
        <v>1998</v>
      </c>
      <c r="C13" s="106">
        <v>3</v>
      </c>
      <c r="D13" s="107"/>
      <c r="E13" s="107">
        <v>55</v>
      </c>
      <c r="F13" s="107"/>
      <c r="G13" s="155">
        <f t="shared" si="2"/>
        <v>58</v>
      </c>
      <c r="H13" s="901"/>
      <c r="I13" s="107">
        <v>347</v>
      </c>
      <c r="J13" s="107"/>
      <c r="K13" s="107">
        <v>16986</v>
      </c>
      <c r="L13" s="319"/>
      <c r="M13" s="155">
        <f t="shared" si="0"/>
        <v>17333</v>
      </c>
      <c r="N13" s="324"/>
      <c r="O13" s="106">
        <v>26428</v>
      </c>
      <c r="P13" s="107"/>
      <c r="Q13" s="107">
        <v>296740</v>
      </c>
      <c r="R13" s="903"/>
      <c r="S13" s="155">
        <f t="shared" si="1"/>
        <v>323168</v>
      </c>
      <c r="T13" s="901"/>
    </row>
    <row r="14" spans="2:20" ht="24.9" customHeight="1" x14ac:dyDescent="0.25">
      <c r="B14" s="11">
        <v>1999</v>
      </c>
      <c r="C14" s="106">
        <v>2</v>
      </c>
      <c r="D14" s="107"/>
      <c r="E14" s="107">
        <v>69</v>
      </c>
      <c r="F14" s="107"/>
      <c r="G14" s="155">
        <f t="shared" si="2"/>
        <v>71</v>
      </c>
      <c r="H14" s="901"/>
      <c r="I14" s="107">
        <v>837</v>
      </c>
      <c r="J14" s="107"/>
      <c r="K14" s="107">
        <v>51243</v>
      </c>
      <c r="L14" s="319"/>
      <c r="M14" s="155">
        <f t="shared" si="0"/>
        <v>52080</v>
      </c>
      <c r="N14" s="324"/>
      <c r="O14" s="106">
        <v>13768</v>
      </c>
      <c r="P14" s="107"/>
      <c r="Q14" s="107">
        <v>710492</v>
      </c>
      <c r="R14" s="903"/>
      <c r="S14" s="155">
        <f t="shared" si="1"/>
        <v>724260</v>
      </c>
      <c r="T14" s="901"/>
    </row>
    <row r="15" spans="2:20" ht="24.9" customHeight="1" x14ac:dyDescent="0.25">
      <c r="B15" s="11">
        <v>2000</v>
      </c>
      <c r="C15" s="106">
        <v>1</v>
      </c>
      <c r="D15" s="107"/>
      <c r="E15" s="107">
        <v>36</v>
      </c>
      <c r="F15" s="107"/>
      <c r="G15" s="155">
        <f t="shared" si="2"/>
        <v>37</v>
      </c>
      <c r="H15" s="901"/>
      <c r="I15" s="107">
        <v>8</v>
      </c>
      <c r="J15" s="107"/>
      <c r="K15" s="107">
        <v>5272</v>
      </c>
      <c r="L15" s="319"/>
      <c r="M15" s="155">
        <f t="shared" si="0"/>
        <v>5280</v>
      </c>
      <c r="N15" s="324"/>
      <c r="O15" s="106">
        <v>1600</v>
      </c>
      <c r="P15" s="107"/>
      <c r="Q15" s="107">
        <v>180091</v>
      </c>
      <c r="R15" s="903"/>
      <c r="S15" s="155">
        <f t="shared" si="1"/>
        <v>181691</v>
      </c>
      <c r="T15" s="901"/>
    </row>
    <row r="16" spans="2:20" ht="24.9" customHeight="1" x14ac:dyDescent="0.25">
      <c r="B16" s="11">
        <v>2001</v>
      </c>
      <c r="C16" s="152">
        <v>3</v>
      </c>
      <c r="D16" s="148"/>
      <c r="E16" s="107">
        <v>37</v>
      </c>
      <c r="F16" s="107"/>
      <c r="G16" s="155">
        <f t="shared" si="2"/>
        <v>40</v>
      </c>
      <c r="H16" s="901"/>
      <c r="I16" s="148">
        <v>537</v>
      </c>
      <c r="J16" s="148"/>
      <c r="K16" s="107">
        <v>10513</v>
      </c>
      <c r="L16" s="319"/>
      <c r="M16" s="155">
        <f t="shared" si="0"/>
        <v>11050</v>
      </c>
      <c r="N16" s="324"/>
      <c r="O16" s="152">
        <v>55824</v>
      </c>
      <c r="P16" s="148"/>
      <c r="Q16" s="107">
        <v>433106</v>
      </c>
      <c r="R16" s="903"/>
      <c r="S16" s="155">
        <f t="shared" si="1"/>
        <v>488930</v>
      </c>
      <c r="T16" s="901"/>
    </row>
    <row r="17" spans="2:20" ht="24.9" customHeight="1" x14ac:dyDescent="0.25">
      <c r="B17" s="11">
        <v>2002</v>
      </c>
      <c r="C17" s="152">
        <v>4</v>
      </c>
      <c r="D17" s="148"/>
      <c r="E17" s="107">
        <v>60</v>
      </c>
      <c r="F17" s="107"/>
      <c r="G17" s="155">
        <f t="shared" si="2"/>
        <v>64</v>
      </c>
      <c r="H17" s="901"/>
      <c r="I17" s="148">
        <v>3694</v>
      </c>
      <c r="J17" s="148"/>
      <c r="K17" s="107">
        <v>19231</v>
      </c>
      <c r="L17" s="319"/>
      <c r="M17" s="155">
        <f t="shared" si="0"/>
        <v>22925</v>
      </c>
      <c r="N17" s="324"/>
      <c r="O17" s="152">
        <v>195112</v>
      </c>
      <c r="P17" s="148"/>
      <c r="Q17" s="107">
        <v>717536</v>
      </c>
      <c r="R17" s="903"/>
      <c r="S17" s="155">
        <f t="shared" si="1"/>
        <v>912648</v>
      </c>
      <c r="T17" s="901"/>
    </row>
    <row r="18" spans="2:20" ht="24.9" customHeight="1" x14ac:dyDescent="0.25">
      <c r="B18" s="11">
        <v>2003</v>
      </c>
      <c r="C18" s="106">
        <v>4</v>
      </c>
      <c r="D18" s="107"/>
      <c r="E18" s="107">
        <v>64</v>
      </c>
      <c r="F18" s="107"/>
      <c r="G18" s="155">
        <f t="shared" si="2"/>
        <v>68</v>
      </c>
      <c r="H18" s="901"/>
      <c r="I18" s="148">
        <v>19621</v>
      </c>
      <c r="J18" s="148"/>
      <c r="K18" s="107">
        <v>17702</v>
      </c>
      <c r="L18" s="319"/>
      <c r="M18" s="155">
        <f t="shared" si="0"/>
        <v>37323</v>
      </c>
      <c r="N18" s="324"/>
      <c r="O18" s="152">
        <v>605640</v>
      </c>
      <c r="P18" s="148"/>
      <c r="Q18" s="107">
        <v>275722</v>
      </c>
      <c r="R18" s="903"/>
      <c r="S18" s="155">
        <f t="shared" si="1"/>
        <v>881362</v>
      </c>
      <c r="T18" s="901"/>
    </row>
    <row r="19" spans="2:20" ht="24.9" customHeight="1" x14ac:dyDescent="0.25">
      <c r="B19" s="11">
        <v>2004</v>
      </c>
      <c r="C19" s="106">
        <v>3</v>
      </c>
      <c r="D19" s="107"/>
      <c r="E19" s="107">
        <v>104</v>
      </c>
      <c r="F19" s="107"/>
      <c r="G19" s="155">
        <f t="shared" si="2"/>
        <v>107</v>
      </c>
      <c r="H19" s="901"/>
      <c r="I19" s="148">
        <v>1240</v>
      </c>
      <c r="J19" s="148"/>
      <c r="K19" s="107">
        <v>28033</v>
      </c>
      <c r="L19" s="319"/>
      <c r="M19" s="155">
        <f t="shared" si="0"/>
        <v>29273</v>
      </c>
      <c r="N19" s="324"/>
      <c r="O19" s="152">
        <v>90632</v>
      </c>
      <c r="P19" s="148"/>
      <c r="Q19" s="107">
        <v>491696</v>
      </c>
      <c r="R19" s="903"/>
      <c r="S19" s="155">
        <f t="shared" si="1"/>
        <v>582328</v>
      </c>
      <c r="T19" s="901"/>
    </row>
    <row r="20" spans="2:20" s="2" customFormat="1" ht="24.9" customHeight="1" x14ac:dyDescent="0.25">
      <c r="B20" s="11">
        <v>2005</v>
      </c>
      <c r="C20" s="106">
        <v>2</v>
      </c>
      <c r="D20" s="107"/>
      <c r="E20" s="107">
        <v>63</v>
      </c>
      <c r="F20" s="107"/>
      <c r="G20" s="155">
        <f t="shared" si="2"/>
        <v>65</v>
      </c>
      <c r="H20" s="901"/>
      <c r="I20" s="148">
        <v>531</v>
      </c>
      <c r="J20" s="148"/>
      <c r="K20" s="107">
        <v>18491</v>
      </c>
      <c r="L20" s="903"/>
      <c r="M20" s="155">
        <f t="shared" si="0"/>
        <v>19022</v>
      </c>
      <c r="N20" s="324"/>
      <c r="O20" s="152">
        <v>28496</v>
      </c>
      <c r="P20" s="148"/>
      <c r="Q20" s="107">
        <v>450242</v>
      </c>
      <c r="R20" s="903"/>
      <c r="S20" s="155">
        <f t="shared" si="1"/>
        <v>478738</v>
      </c>
      <c r="T20" s="901"/>
    </row>
    <row r="21" spans="2:20" s="2" customFormat="1" ht="24.9" customHeight="1" x14ac:dyDescent="0.25">
      <c r="B21" s="11">
        <v>2006</v>
      </c>
      <c r="C21" s="106">
        <v>2</v>
      </c>
      <c r="D21" s="107"/>
      <c r="E21" s="107">
        <v>65</v>
      </c>
      <c r="F21" s="107"/>
      <c r="G21" s="155">
        <f t="shared" si="2"/>
        <v>67</v>
      </c>
      <c r="H21" s="901"/>
      <c r="I21" s="148">
        <v>718</v>
      </c>
      <c r="J21" s="148"/>
      <c r="K21" s="107">
        <v>18847</v>
      </c>
      <c r="L21" s="903"/>
      <c r="M21" s="155">
        <f t="shared" si="0"/>
        <v>19565</v>
      </c>
      <c r="N21" s="324"/>
      <c r="O21" s="152">
        <v>48392</v>
      </c>
      <c r="P21" s="148"/>
      <c r="Q21" s="107">
        <v>398192</v>
      </c>
      <c r="R21" s="903"/>
      <c r="S21" s="155">
        <f t="shared" si="1"/>
        <v>446584</v>
      </c>
      <c r="T21" s="901"/>
    </row>
    <row r="22" spans="2:20" s="2" customFormat="1" ht="24.9" customHeight="1" x14ac:dyDescent="0.25">
      <c r="B22" s="11">
        <v>2007</v>
      </c>
      <c r="C22" s="106">
        <v>2</v>
      </c>
      <c r="D22" s="107"/>
      <c r="E22" s="107">
        <v>71</v>
      </c>
      <c r="F22" s="107"/>
      <c r="G22" s="155">
        <f t="shared" si="2"/>
        <v>73</v>
      </c>
      <c r="H22" s="901"/>
      <c r="I22" s="148">
        <v>1252</v>
      </c>
      <c r="J22" s="148"/>
      <c r="K22" s="107">
        <v>46844</v>
      </c>
      <c r="L22" s="903"/>
      <c r="M22" s="155">
        <f t="shared" si="0"/>
        <v>48096</v>
      </c>
      <c r="N22" s="324"/>
      <c r="O22" s="152">
        <v>68576</v>
      </c>
      <c r="P22" s="148"/>
      <c r="Q22" s="107">
        <v>2147944</v>
      </c>
      <c r="R22" s="903"/>
      <c r="S22" s="155">
        <f t="shared" si="1"/>
        <v>2216520</v>
      </c>
      <c r="T22" s="901"/>
    </row>
    <row r="23" spans="2:20" s="2" customFormat="1" ht="24.9" customHeight="1" x14ac:dyDescent="0.25">
      <c r="B23" s="11">
        <v>2008</v>
      </c>
      <c r="C23" s="106">
        <v>4</v>
      </c>
      <c r="D23" s="107"/>
      <c r="E23" s="107">
        <v>59</v>
      </c>
      <c r="F23" s="107"/>
      <c r="G23" s="155">
        <f t="shared" si="2"/>
        <v>63</v>
      </c>
      <c r="H23" s="901"/>
      <c r="I23" s="148">
        <v>1224</v>
      </c>
      <c r="J23" s="148"/>
      <c r="K23" s="107">
        <v>32787</v>
      </c>
      <c r="L23" s="903"/>
      <c r="M23" s="155">
        <f t="shared" si="0"/>
        <v>34011</v>
      </c>
      <c r="N23" s="324"/>
      <c r="O23" s="152">
        <v>74960</v>
      </c>
      <c r="P23" s="148"/>
      <c r="Q23" s="107">
        <v>1446000</v>
      </c>
      <c r="R23" s="903"/>
      <c r="S23" s="155">
        <f t="shared" si="1"/>
        <v>1520960</v>
      </c>
      <c r="T23" s="901"/>
    </row>
    <row r="24" spans="2:20" s="2" customFormat="1" ht="24.9" customHeight="1" x14ac:dyDescent="0.25">
      <c r="B24" s="11">
        <v>2009</v>
      </c>
      <c r="C24" s="106">
        <v>8</v>
      </c>
      <c r="D24" s="107"/>
      <c r="E24" s="107">
        <v>91</v>
      </c>
      <c r="F24" s="107"/>
      <c r="G24" s="155">
        <f t="shared" si="2"/>
        <v>99</v>
      </c>
      <c r="H24" s="901"/>
      <c r="I24" s="148">
        <v>3511</v>
      </c>
      <c r="J24" s="148"/>
      <c r="K24" s="107">
        <v>32603</v>
      </c>
      <c r="L24" s="903"/>
      <c r="M24" s="155">
        <f t="shared" si="0"/>
        <v>36114</v>
      </c>
      <c r="N24" s="324"/>
      <c r="O24" s="152">
        <v>386096</v>
      </c>
      <c r="P24" s="148"/>
      <c r="Q24" s="107">
        <v>1066370</v>
      </c>
      <c r="R24" s="903"/>
      <c r="S24" s="155">
        <f t="shared" si="1"/>
        <v>1452466</v>
      </c>
      <c r="T24" s="901"/>
    </row>
    <row r="25" spans="2:20" s="2" customFormat="1" ht="24.9" customHeight="1" x14ac:dyDescent="0.25">
      <c r="B25" s="11">
        <v>2010</v>
      </c>
      <c r="C25" s="106">
        <v>13</v>
      </c>
      <c r="D25" s="107"/>
      <c r="E25" s="107">
        <v>70</v>
      </c>
      <c r="F25" s="107"/>
      <c r="G25" s="155">
        <f t="shared" si="2"/>
        <v>83</v>
      </c>
      <c r="H25" s="901"/>
      <c r="I25" s="148">
        <v>4169</v>
      </c>
      <c r="J25" s="148"/>
      <c r="K25" s="107">
        <v>26437</v>
      </c>
      <c r="L25" s="903"/>
      <c r="M25" s="155">
        <f t="shared" si="0"/>
        <v>30606</v>
      </c>
      <c r="N25" s="324"/>
      <c r="O25" s="152">
        <v>236064</v>
      </c>
      <c r="P25" s="148"/>
      <c r="Q25" s="107">
        <v>1043316</v>
      </c>
      <c r="R25" s="903"/>
      <c r="S25" s="155">
        <f t="shared" si="1"/>
        <v>1279380</v>
      </c>
      <c r="T25" s="901"/>
    </row>
    <row r="26" spans="2:20" s="2" customFormat="1" ht="24.9" customHeight="1" x14ac:dyDescent="0.25">
      <c r="B26" s="11">
        <v>2011</v>
      </c>
      <c r="C26" s="106">
        <v>19</v>
      </c>
      <c r="D26" s="107"/>
      <c r="E26" s="107">
        <v>65</v>
      </c>
      <c r="F26" s="107"/>
      <c r="G26" s="155">
        <f t="shared" si="2"/>
        <v>84</v>
      </c>
      <c r="H26" s="901"/>
      <c r="I26" s="148">
        <v>5838</v>
      </c>
      <c r="J26" s="148"/>
      <c r="K26" s="107">
        <v>20932</v>
      </c>
      <c r="L26" s="903"/>
      <c r="M26" s="155">
        <f t="shared" si="0"/>
        <v>26770</v>
      </c>
      <c r="N26" s="324"/>
      <c r="O26" s="152">
        <v>777188</v>
      </c>
      <c r="P26" s="148"/>
      <c r="Q26" s="107">
        <v>1022228</v>
      </c>
      <c r="R26" s="903"/>
      <c r="S26" s="155">
        <f t="shared" si="1"/>
        <v>1799416</v>
      </c>
      <c r="T26" s="901"/>
    </row>
    <row r="27" spans="2:20" s="2" customFormat="1" ht="24.9" customHeight="1" x14ac:dyDescent="0.25">
      <c r="B27" s="11">
        <v>2012</v>
      </c>
      <c r="C27" s="106">
        <v>15</v>
      </c>
      <c r="D27" s="107"/>
      <c r="E27" s="107">
        <v>74</v>
      </c>
      <c r="F27" s="107"/>
      <c r="G27" s="155">
        <f t="shared" si="2"/>
        <v>89</v>
      </c>
      <c r="H27" s="901"/>
      <c r="I27" s="148">
        <v>4002</v>
      </c>
      <c r="J27" s="148"/>
      <c r="K27" s="107">
        <v>21843</v>
      </c>
      <c r="L27" s="903"/>
      <c r="M27" s="155">
        <f t="shared" si="0"/>
        <v>25845</v>
      </c>
      <c r="N27" s="324"/>
      <c r="O27" s="152">
        <v>692960</v>
      </c>
      <c r="P27" s="148"/>
      <c r="Q27" s="107">
        <v>1185736</v>
      </c>
      <c r="R27" s="903"/>
      <c r="S27" s="155">
        <f t="shared" si="1"/>
        <v>1878696</v>
      </c>
      <c r="T27" s="901"/>
    </row>
    <row r="28" spans="2:20" s="2" customFormat="1" ht="24.9" customHeight="1" x14ac:dyDescent="0.25">
      <c r="B28" s="11">
        <v>2013</v>
      </c>
      <c r="C28" s="106">
        <v>25</v>
      </c>
      <c r="D28" s="107"/>
      <c r="E28" s="107">
        <v>69</v>
      </c>
      <c r="F28" s="107"/>
      <c r="G28" s="155">
        <f t="shared" si="2"/>
        <v>94</v>
      </c>
      <c r="H28" s="901"/>
      <c r="I28" s="148">
        <v>5878</v>
      </c>
      <c r="J28" s="148"/>
      <c r="K28" s="107">
        <v>20858</v>
      </c>
      <c r="L28" s="903"/>
      <c r="M28" s="155">
        <f t="shared" si="0"/>
        <v>26736</v>
      </c>
      <c r="N28" s="324"/>
      <c r="O28" s="152">
        <v>438930</v>
      </c>
      <c r="P28" s="148"/>
      <c r="Q28" s="107">
        <v>1134272</v>
      </c>
      <c r="R28" s="903"/>
      <c r="S28" s="155">
        <f t="shared" si="1"/>
        <v>1573202</v>
      </c>
      <c r="T28" s="901"/>
    </row>
    <row r="29" spans="2:20" s="2" customFormat="1" ht="24.9" customHeight="1" x14ac:dyDescent="0.25">
      <c r="B29" s="11">
        <v>2014</v>
      </c>
      <c r="C29" s="106">
        <v>15</v>
      </c>
      <c r="D29" s="107"/>
      <c r="E29" s="107">
        <v>80</v>
      </c>
      <c r="F29" s="107"/>
      <c r="G29" s="155">
        <f t="shared" si="2"/>
        <v>95</v>
      </c>
      <c r="H29" s="901"/>
      <c r="I29" s="148">
        <v>3579</v>
      </c>
      <c r="J29" s="148"/>
      <c r="K29" s="107">
        <v>37102</v>
      </c>
      <c r="L29" s="903"/>
      <c r="M29" s="155">
        <f t="shared" si="0"/>
        <v>40681</v>
      </c>
      <c r="N29" s="324"/>
      <c r="O29" s="152">
        <v>407080</v>
      </c>
      <c r="P29" s="148"/>
      <c r="Q29" s="107">
        <v>2745938</v>
      </c>
      <c r="R29" s="903"/>
      <c r="S29" s="155">
        <f t="shared" si="1"/>
        <v>3153018</v>
      </c>
      <c r="T29" s="901"/>
    </row>
    <row r="30" spans="2:20" s="2" customFormat="1" ht="24.9" customHeight="1" x14ac:dyDescent="0.25">
      <c r="B30" s="11">
        <v>2015</v>
      </c>
      <c r="C30" s="106">
        <v>6</v>
      </c>
      <c r="D30" s="107"/>
      <c r="E30" s="107">
        <v>41</v>
      </c>
      <c r="F30" s="107"/>
      <c r="G30" s="155">
        <f t="shared" si="2"/>
        <v>47</v>
      </c>
      <c r="H30" s="901"/>
      <c r="I30" s="148">
        <v>1442</v>
      </c>
      <c r="J30" s="148"/>
      <c r="K30" s="107">
        <v>30624</v>
      </c>
      <c r="L30" s="903"/>
      <c r="M30" s="155">
        <f t="shared" si="0"/>
        <v>32066</v>
      </c>
      <c r="N30" s="324"/>
      <c r="O30" s="152">
        <v>265192</v>
      </c>
      <c r="P30" s="148"/>
      <c r="Q30" s="107">
        <v>1660440</v>
      </c>
      <c r="R30" s="903"/>
      <c r="S30" s="155">
        <f t="shared" si="1"/>
        <v>1925632</v>
      </c>
      <c r="T30" s="901"/>
    </row>
    <row r="31" spans="2:20" s="2" customFormat="1" ht="24.9" customHeight="1" x14ac:dyDescent="0.25">
      <c r="B31" s="11">
        <v>2016</v>
      </c>
      <c r="C31" s="106">
        <v>3</v>
      </c>
      <c r="D31" s="107"/>
      <c r="E31" s="107">
        <v>38</v>
      </c>
      <c r="F31" s="107"/>
      <c r="G31" s="155">
        <f t="shared" si="2"/>
        <v>41</v>
      </c>
      <c r="H31" s="901"/>
      <c r="I31" s="148">
        <v>1345</v>
      </c>
      <c r="J31" s="148"/>
      <c r="K31" s="107">
        <v>19118</v>
      </c>
      <c r="L31" s="903"/>
      <c r="M31" s="155">
        <f t="shared" si="0"/>
        <v>20463</v>
      </c>
      <c r="N31" s="324"/>
      <c r="O31" s="152">
        <v>244680</v>
      </c>
      <c r="P31" s="148"/>
      <c r="Q31" s="107">
        <v>2839376</v>
      </c>
      <c r="R31" s="903"/>
      <c r="S31" s="155">
        <f t="shared" si="1"/>
        <v>3084056</v>
      </c>
      <c r="T31" s="901"/>
    </row>
    <row r="32" spans="2:20" s="2" customFormat="1" ht="24.9" customHeight="1" x14ac:dyDescent="0.25">
      <c r="B32" s="11">
        <v>2017</v>
      </c>
      <c r="C32" s="106">
        <v>6</v>
      </c>
      <c r="D32" s="107"/>
      <c r="E32" s="107">
        <v>39</v>
      </c>
      <c r="F32" s="107"/>
      <c r="G32" s="155">
        <f t="shared" si="2"/>
        <v>45</v>
      </c>
      <c r="H32" s="901"/>
      <c r="I32" s="148">
        <v>1856</v>
      </c>
      <c r="J32" s="148"/>
      <c r="K32" s="107">
        <v>54754</v>
      </c>
      <c r="L32" s="903"/>
      <c r="M32" s="155">
        <f t="shared" si="0"/>
        <v>56610</v>
      </c>
      <c r="N32" s="324"/>
      <c r="O32" s="152">
        <v>214392</v>
      </c>
      <c r="P32" s="148"/>
      <c r="Q32" s="107">
        <v>2792102</v>
      </c>
      <c r="R32" s="903"/>
      <c r="S32" s="155">
        <f t="shared" si="1"/>
        <v>3006494</v>
      </c>
      <c r="T32" s="901"/>
    </row>
    <row r="33" spans="2:27" s="2" customFormat="1" ht="18.75" customHeight="1" thickBot="1" x14ac:dyDescent="0.3">
      <c r="B33" s="13"/>
      <c r="C33" s="832"/>
      <c r="D33" s="833"/>
      <c r="E33" s="833"/>
      <c r="F33" s="833"/>
      <c r="G33" s="832"/>
      <c r="H33" s="904"/>
      <c r="I33" s="905"/>
      <c r="J33" s="905"/>
      <c r="K33" s="905"/>
      <c r="L33" s="833"/>
      <c r="M33" s="906"/>
      <c r="N33" s="907"/>
      <c r="O33" s="908"/>
      <c r="P33" s="905"/>
      <c r="Q33" s="905"/>
      <c r="R33" s="833"/>
      <c r="S33" s="906"/>
      <c r="T33" s="909"/>
    </row>
    <row r="34" spans="2:27" ht="15" customHeight="1" x14ac:dyDescent="0.25">
      <c r="B34" s="996" t="s">
        <v>156</v>
      </c>
      <c r="C34" s="996"/>
      <c r="D34" s="996"/>
      <c r="E34" s="996"/>
      <c r="F34" s="996"/>
      <c r="G34" s="996"/>
      <c r="H34" s="996"/>
      <c r="I34" s="996"/>
      <c r="J34" s="996"/>
      <c r="K34" s="996"/>
      <c r="L34" s="996"/>
      <c r="M34" s="996"/>
      <c r="N34" s="996"/>
      <c r="O34" s="1018"/>
      <c r="P34" s="1018"/>
      <c r="Q34" s="1018"/>
      <c r="R34" s="1018"/>
      <c r="S34" s="1018"/>
      <c r="T34" s="178"/>
      <c r="U34" s="178"/>
      <c r="V34" s="178"/>
      <c r="W34" s="178"/>
      <c r="X34" s="178"/>
      <c r="Y34" s="178"/>
      <c r="Z34" s="178"/>
      <c r="AA34" s="178"/>
    </row>
    <row r="35" spans="2:27" s="15" customFormat="1" ht="1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8"/>
      <c r="N35" s="18"/>
    </row>
    <row r="36" spans="2:27" s="15" customFormat="1" x14ac:dyDescent="0.25">
      <c r="B36" s="19"/>
    </row>
  </sheetData>
  <mergeCells count="18">
    <mergeCell ref="M6:N6"/>
    <mergeCell ref="O6:P6"/>
    <mergeCell ref="Q6:R6"/>
    <mergeCell ref="S6:T6"/>
    <mergeCell ref="B34:S34"/>
    <mergeCell ref="C6:D6"/>
    <mergeCell ref="E6:F6"/>
    <mergeCell ref="G6:H6"/>
    <mergeCell ref="I6:J6"/>
    <mergeCell ref="K6:L6"/>
    <mergeCell ref="B5:B6"/>
    <mergeCell ref="B1:T1"/>
    <mergeCell ref="B2:S2"/>
    <mergeCell ref="B3:T3"/>
    <mergeCell ref="B4:S4"/>
    <mergeCell ref="C5:H5"/>
    <mergeCell ref="I5:N5"/>
    <mergeCell ref="O5:T5"/>
  </mergeCells>
  <phoneticPr fontId="3" type="noConversion"/>
  <printOptions horizontalCentered="1" verticalCentered="1"/>
  <pageMargins left="0" right="0" top="0" bottom="0" header="0" footer="0"/>
  <pageSetup paperSize="9" scale="65" orientation="landscape" r:id="rId1"/>
  <headerFooter alignWithMargins="0"/>
  <ignoredErrors>
    <ignoredError sqref="G7:G3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view="pageBreakPreview" zoomScale="60" zoomScaleNormal="64" workbookViewId="0">
      <selection activeCell="L53" sqref="L53"/>
    </sheetView>
  </sheetViews>
  <sheetFormatPr baseColWidth="10" defaultRowHeight="13.2" x14ac:dyDescent="0.25"/>
  <cols>
    <col min="2" max="2" width="47.6640625" customWidth="1"/>
    <col min="3" max="3" width="14" customWidth="1"/>
    <col min="4" max="4" width="15.5546875" customWidth="1"/>
    <col min="5" max="5" width="12.6640625" customWidth="1"/>
    <col min="6" max="6" width="15" customWidth="1"/>
    <col min="7" max="7" width="12.6640625" customWidth="1"/>
    <col min="8" max="8" width="20.6640625" customWidth="1"/>
    <col min="9" max="9" width="19" customWidth="1"/>
  </cols>
  <sheetData>
    <row r="1" spans="2:15" ht="17.399999999999999" x14ac:dyDescent="0.25">
      <c r="B1" s="971" t="s">
        <v>102</v>
      </c>
      <c r="C1" s="971"/>
      <c r="D1" s="971"/>
      <c r="E1" s="971"/>
      <c r="F1" s="971"/>
      <c r="G1" s="971"/>
      <c r="H1" s="971"/>
      <c r="I1" s="971"/>
      <c r="J1" s="64"/>
      <c r="K1" s="64"/>
      <c r="L1" s="1"/>
      <c r="M1" s="1"/>
      <c r="N1" s="1"/>
      <c r="O1" s="1"/>
    </row>
    <row r="2" spans="2:15" s="836" customFormat="1" ht="25.5" customHeight="1" x14ac:dyDescent="0.25">
      <c r="B2" s="41" t="s">
        <v>161</v>
      </c>
    </row>
    <row r="3" spans="2:15" s="836" customFormat="1" ht="36" customHeight="1" x14ac:dyDescent="0.25">
      <c r="B3" s="1032" t="s">
        <v>333</v>
      </c>
      <c r="C3" s="1032"/>
      <c r="D3" s="1032"/>
      <c r="E3" s="1032"/>
      <c r="F3" s="1032"/>
      <c r="G3" s="1032"/>
      <c r="H3" s="1032"/>
      <c r="I3" s="1032"/>
    </row>
    <row r="4" spans="2:15" s="836" customFormat="1" ht="36" customHeight="1" thickBot="1" x14ac:dyDescent="0.3">
      <c r="B4" s="1032" t="s">
        <v>302</v>
      </c>
      <c r="C4" s="1032"/>
      <c r="D4" s="1032"/>
      <c r="E4" s="1032"/>
      <c r="F4" s="1032"/>
      <c r="G4" s="1032"/>
      <c r="H4" s="1032"/>
      <c r="I4" s="1032"/>
    </row>
    <row r="5" spans="2:15" s="836" customFormat="1" ht="50.25" customHeight="1" thickBot="1" x14ac:dyDescent="0.3">
      <c r="B5" s="1144" t="s">
        <v>334</v>
      </c>
      <c r="C5" s="1148" t="s">
        <v>73</v>
      </c>
      <c r="D5" s="1150" t="s">
        <v>15</v>
      </c>
      <c r="E5" s="1146"/>
      <c r="F5" s="1150" t="s">
        <v>74</v>
      </c>
      <c r="G5" s="1150" t="s">
        <v>75</v>
      </c>
      <c r="H5" s="1144" t="s">
        <v>12</v>
      </c>
      <c r="I5" s="1146" t="s">
        <v>76</v>
      </c>
    </row>
    <row r="6" spans="2:15" s="836" customFormat="1" ht="40.5" customHeight="1" thickBot="1" x14ac:dyDescent="0.3">
      <c r="B6" s="1145"/>
      <c r="C6" s="1149"/>
      <c r="D6" s="263" t="s">
        <v>129</v>
      </c>
      <c r="E6" s="264" t="s">
        <v>5</v>
      </c>
      <c r="F6" s="265" t="s">
        <v>129</v>
      </c>
      <c r="G6" s="264" t="s">
        <v>5</v>
      </c>
      <c r="H6" s="1145"/>
      <c r="I6" s="1147"/>
    </row>
    <row r="7" spans="2:15" s="32" customFormat="1" ht="24.9" customHeight="1" x14ac:dyDescent="0.25">
      <c r="B7" s="35" t="s">
        <v>77</v>
      </c>
      <c r="C7" s="45">
        <v>29601</v>
      </c>
      <c r="D7" s="33">
        <v>326000</v>
      </c>
      <c r="E7" s="47">
        <v>30.8</v>
      </c>
      <c r="F7" s="33">
        <v>732442</v>
      </c>
      <c r="G7" s="48">
        <v>69.2</v>
      </c>
      <c r="H7" s="33">
        <v>2608000</v>
      </c>
      <c r="I7" s="31" t="s">
        <v>78</v>
      </c>
    </row>
    <row r="8" spans="2:15" s="32" customFormat="1" ht="24.9" customHeight="1" x14ac:dyDescent="0.25">
      <c r="B8" s="35" t="s">
        <v>79</v>
      </c>
      <c r="C8" s="45">
        <v>29851</v>
      </c>
      <c r="D8" s="33">
        <v>72989</v>
      </c>
      <c r="E8" s="48">
        <v>10.6</v>
      </c>
      <c r="F8" s="33">
        <v>615586</v>
      </c>
      <c r="G8" s="48">
        <v>89.4</v>
      </c>
      <c r="H8" s="33">
        <v>583912</v>
      </c>
      <c r="I8" s="31">
        <v>7</v>
      </c>
    </row>
    <row r="9" spans="2:15" s="32" customFormat="1" ht="24.9" customHeight="1" x14ac:dyDescent="0.25">
      <c r="B9" s="35" t="s">
        <v>80</v>
      </c>
      <c r="C9" s="45">
        <v>30385</v>
      </c>
      <c r="D9" s="33">
        <v>298322</v>
      </c>
      <c r="E9" s="48">
        <v>29.4</v>
      </c>
      <c r="F9" s="33">
        <v>716379</v>
      </c>
      <c r="G9" s="48">
        <v>70.599999999999994</v>
      </c>
      <c r="H9" s="33">
        <v>2386576</v>
      </c>
      <c r="I9" s="31">
        <v>7</v>
      </c>
    </row>
    <row r="10" spans="2:15" s="32" customFormat="1" ht="24.9" customHeight="1" x14ac:dyDescent="0.25">
      <c r="B10" s="35" t="s">
        <v>79</v>
      </c>
      <c r="C10" s="45">
        <v>30586</v>
      </c>
      <c r="D10" s="33">
        <v>75117</v>
      </c>
      <c r="E10" s="48">
        <v>22</v>
      </c>
      <c r="F10" s="33">
        <v>266324</v>
      </c>
      <c r="G10" s="48">
        <v>78</v>
      </c>
      <c r="H10" s="33">
        <v>600936</v>
      </c>
      <c r="I10" s="31">
        <v>10</v>
      </c>
    </row>
    <row r="11" spans="2:15" s="32" customFormat="1" ht="24.9" customHeight="1" x14ac:dyDescent="0.25">
      <c r="B11" s="35" t="s">
        <v>80</v>
      </c>
      <c r="C11" s="45">
        <v>30763</v>
      </c>
      <c r="D11" s="33">
        <v>242175</v>
      </c>
      <c r="E11" s="48">
        <v>33.6</v>
      </c>
      <c r="F11" s="33">
        <v>478584</v>
      </c>
      <c r="G11" s="48">
        <v>66.400000000000006</v>
      </c>
      <c r="H11" s="33">
        <v>1937400</v>
      </c>
      <c r="I11" s="31">
        <v>16</v>
      </c>
    </row>
    <row r="12" spans="2:15" s="32" customFormat="1" ht="24.9" customHeight="1" x14ac:dyDescent="0.25">
      <c r="B12" s="35" t="s">
        <v>79</v>
      </c>
      <c r="C12" s="45">
        <v>31015</v>
      </c>
      <c r="D12" s="33">
        <v>101627</v>
      </c>
      <c r="E12" s="48">
        <v>14.9</v>
      </c>
      <c r="F12" s="33">
        <v>580433</v>
      </c>
      <c r="G12" s="48">
        <v>85.1</v>
      </c>
      <c r="H12" s="33">
        <v>813016</v>
      </c>
      <c r="I12" s="31">
        <v>16</v>
      </c>
    </row>
    <row r="13" spans="2:15" s="32" customFormat="1" ht="24.9" customHeight="1" x14ac:dyDescent="0.25">
      <c r="B13" s="35" t="s">
        <v>79</v>
      </c>
      <c r="C13" s="45">
        <v>31916</v>
      </c>
      <c r="D13" s="33">
        <v>105414</v>
      </c>
      <c r="E13" s="48">
        <v>24.6</v>
      </c>
      <c r="F13" s="33">
        <v>323098</v>
      </c>
      <c r="G13" s="48">
        <v>75.400000000000006</v>
      </c>
      <c r="H13" s="33">
        <v>843312</v>
      </c>
      <c r="I13" s="31">
        <v>16</v>
      </c>
    </row>
    <row r="14" spans="2:15" s="32" customFormat="1" ht="24.9" customHeight="1" x14ac:dyDescent="0.25">
      <c r="B14" s="35" t="s">
        <v>79</v>
      </c>
      <c r="C14" s="45">
        <v>32170</v>
      </c>
      <c r="D14" s="33">
        <v>109635</v>
      </c>
      <c r="E14" s="48">
        <v>24.9</v>
      </c>
      <c r="F14" s="33">
        <v>330666</v>
      </c>
      <c r="G14" s="48">
        <v>75.099999999999994</v>
      </c>
      <c r="H14" s="33">
        <v>877080</v>
      </c>
      <c r="I14" s="31">
        <v>15</v>
      </c>
    </row>
    <row r="15" spans="2:15" s="32" customFormat="1" ht="24.9" customHeight="1" x14ac:dyDescent="0.25">
      <c r="B15" s="35" t="s">
        <v>79</v>
      </c>
      <c r="C15" s="45">
        <v>32343</v>
      </c>
      <c r="D15" s="33">
        <v>143576</v>
      </c>
      <c r="E15" s="48">
        <v>30.6</v>
      </c>
      <c r="F15" s="33">
        <v>325627</v>
      </c>
      <c r="G15" s="48">
        <v>69.400000000000006</v>
      </c>
      <c r="H15" s="33">
        <v>1148608</v>
      </c>
      <c r="I15" s="31">
        <v>16</v>
      </c>
    </row>
    <row r="16" spans="2:15" s="32" customFormat="1" ht="24.9" customHeight="1" x14ac:dyDescent="0.25">
      <c r="B16" s="35" t="s">
        <v>79</v>
      </c>
      <c r="C16" s="45">
        <v>32344</v>
      </c>
      <c r="D16" s="33">
        <v>127546</v>
      </c>
      <c r="E16" s="48">
        <v>25.4</v>
      </c>
      <c r="F16" s="33">
        <v>374604</v>
      </c>
      <c r="G16" s="48">
        <v>74.599999999999994</v>
      </c>
      <c r="H16" s="33">
        <v>1020368</v>
      </c>
      <c r="I16" s="31">
        <v>16</v>
      </c>
    </row>
    <row r="17" spans="2:19" s="32" customFormat="1" ht="24.9" customHeight="1" x14ac:dyDescent="0.25">
      <c r="B17" s="35" t="s">
        <v>79</v>
      </c>
      <c r="C17" s="45">
        <v>32429</v>
      </c>
      <c r="D17" s="33">
        <v>88488</v>
      </c>
      <c r="E17" s="48">
        <v>18.8</v>
      </c>
      <c r="F17" s="33">
        <v>382192</v>
      </c>
      <c r="G17" s="48">
        <v>81.2</v>
      </c>
      <c r="H17" s="33">
        <v>707904</v>
      </c>
      <c r="I17" s="31">
        <v>14</v>
      </c>
    </row>
    <row r="18" spans="2:19" s="32" customFormat="1" ht="24.9" customHeight="1" x14ac:dyDescent="0.25">
      <c r="B18" s="35" t="s">
        <v>79</v>
      </c>
      <c r="C18" s="45">
        <v>32478</v>
      </c>
      <c r="D18" s="33">
        <v>49421</v>
      </c>
      <c r="E18" s="48">
        <v>10.5</v>
      </c>
      <c r="F18" s="33">
        <v>421259</v>
      </c>
      <c r="G18" s="48">
        <v>89.5</v>
      </c>
      <c r="H18" s="33">
        <v>395368</v>
      </c>
      <c r="I18" s="31">
        <v>9</v>
      </c>
    </row>
    <row r="19" spans="2:19" s="32" customFormat="1" ht="24.9" customHeight="1" x14ac:dyDescent="0.25">
      <c r="B19" s="35" t="s">
        <v>79</v>
      </c>
      <c r="C19" s="45">
        <v>33106</v>
      </c>
      <c r="D19" s="33">
        <v>18187</v>
      </c>
      <c r="E19" s="48">
        <v>13.5</v>
      </c>
      <c r="F19" s="33">
        <v>116978</v>
      </c>
      <c r="G19" s="48">
        <v>86.6</v>
      </c>
      <c r="H19" s="33">
        <v>145496</v>
      </c>
      <c r="I19" s="31">
        <v>15</v>
      </c>
    </row>
    <row r="20" spans="2:19" s="32" customFormat="1" ht="24.9" customHeight="1" x14ac:dyDescent="0.25">
      <c r="B20" s="35" t="s">
        <v>79</v>
      </c>
      <c r="C20" s="45">
        <v>33437</v>
      </c>
      <c r="D20" s="33">
        <v>40501</v>
      </c>
      <c r="E20" s="48">
        <v>10.4</v>
      </c>
      <c r="F20" s="33">
        <v>347724</v>
      </c>
      <c r="G20" s="48">
        <v>89.6</v>
      </c>
      <c r="H20" s="33">
        <v>324008</v>
      </c>
      <c r="I20" s="31" t="s">
        <v>81</v>
      </c>
    </row>
    <row r="21" spans="2:19" s="32" customFormat="1" ht="24.9" customHeight="1" x14ac:dyDescent="0.25">
      <c r="B21" s="35" t="s">
        <v>82</v>
      </c>
      <c r="C21" s="45">
        <v>33806</v>
      </c>
      <c r="D21" s="33">
        <v>20976</v>
      </c>
      <c r="E21" s="48">
        <v>5.0999999999999996</v>
      </c>
      <c r="F21" s="33">
        <v>390373</v>
      </c>
      <c r="G21" s="48">
        <v>94.9</v>
      </c>
      <c r="H21" s="33">
        <v>167808</v>
      </c>
      <c r="I21" s="31" t="s">
        <v>81</v>
      </c>
    </row>
    <row r="22" spans="2:19" s="32" customFormat="1" ht="24.9" customHeight="1" x14ac:dyDescent="0.25">
      <c r="B22" s="35" t="s">
        <v>140</v>
      </c>
      <c r="C22" s="45">
        <v>36278</v>
      </c>
      <c r="D22" s="33">
        <v>594884</v>
      </c>
      <c r="E22" s="48">
        <v>6.2</v>
      </c>
      <c r="F22" s="33">
        <v>558490</v>
      </c>
      <c r="G22" s="48">
        <v>93.8</v>
      </c>
      <c r="H22" s="33">
        <v>291152</v>
      </c>
      <c r="I22" s="31">
        <v>16</v>
      </c>
    </row>
    <row r="23" spans="2:19" s="32" customFormat="1" ht="24.9" customHeight="1" x14ac:dyDescent="0.25">
      <c r="B23" s="35" t="s">
        <v>139</v>
      </c>
      <c r="C23" s="45">
        <v>36447</v>
      </c>
      <c r="D23" s="33">
        <v>2021</v>
      </c>
      <c r="E23" s="48">
        <v>2.1</v>
      </c>
      <c r="F23" s="33">
        <v>93258</v>
      </c>
      <c r="G23" s="48">
        <v>97.9</v>
      </c>
      <c r="H23" s="33">
        <v>16168</v>
      </c>
      <c r="I23" s="31">
        <v>17</v>
      </c>
    </row>
    <row r="24" spans="2:19" s="32" customFormat="1" ht="24.9" customHeight="1" x14ac:dyDescent="0.25">
      <c r="B24" s="35" t="s">
        <v>138</v>
      </c>
      <c r="C24" s="45">
        <v>36608</v>
      </c>
      <c r="D24" s="33">
        <v>10060</v>
      </c>
      <c r="E24" s="48">
        <v>2.1</v>
      </c>
      <c r="F24" s="33">
        <v>481762</v>
      </c>
      <c r="G24" s="48">
        <v>97.9</v>
      </c>
      <c r="H24" s="33">
        <v>80480</v>
      </c>
      <c r="I24" s="31">
        <v>15</v>
      </c>
    </row>
    <row r="25" spans="2:19" s="32" customFormat="1" ht="24.9" customHeight="1" x14ac:dyDescent="0.25">
      <c r="B25" s="35" t="s">
        <v>138</v>
      </c>
      <c r="C25" s="45">
        <v>36671</v>
      </c>
      <c r="D25" s="33">
        <v>8654</v>
      </c>
      <c r="E25" s="48">
        <v>1.5</v>
      </c>
      <c r="F25" s="33">
        <v>554058</v>
      </c>
      <c r="G25" s="48">
        <v>98.5</v>
      </c>
      <c r="H25" s="33">
        <v>69232</v>
      </c>
      <c r="I25" s="31">
        <v>16</v>
      </c>
    </row>
    <row r="26" spans="2:19" s="32" customFormat="1" ht="24.9" customHeight="1" x14ac:dyDescent="0.25">
      <c r="B26" s="35" t="s">
        <v>138</v>
      </c>
      <c r="C26" s="45">
        <v>36811</v>
      </c>
      <c r="D26" s="33">
        <v>3291</v>
      </c>
      <c r="E26" s="48">
        <v>0.8</v>
      </c>
      <c r="F26" s="33">
        <v>426590</v>
      </c>
      <c r="G26" s="48">
        <v>99.2</v>
      </c>
      <c r="H26" s="33">
        <v>26328</v>
      </c>
      <c r="I26" s="31">
        <v>14</v>
      </c>
    </row>
    <row r="27" spans="2:19" s="32" customFormat="1" ht="24.9" customHeight="1" x14ac:dyDescent="0.25">
      <c r="B27" s="36" t="s">
        <v>137</v>
      </c>
      <c r="C27" s="45">
        <v>37239</v>
      </c>
      <c r="D27" s="33">
        <v>1372</v>
      </c>
      <c r="E27" s="48">
        <v>0.5</v>
      </c>
      <c r="F27" s="33">
        <v>299880</v>
      </c>
      <c r="G27" s="48">
        <v>99.5</v>
      </c>
      <c r="H27" s="33">
        <v>10976</v>
      </c>
      <c r="I27" s="31" t="s">
        <v>81</v>
      </c>
    </row>
    <row r="28" spans="2:19" s="32" customFormat="1" ht="24.9" customHeight="1" x14ac:dyDescent="0.25">
      <c r="B28" s="35" t="s">
        <v>136</v>
      </c>
      <c r="C28" s="45">
        <v>37390</v>
      </c>
      <c r="D28" s="33">
        <v>24610</v>
      </c>
      <c r="E28" s="48">
        <v>6.9</v>
      </c>
      <c r="F28" s="33">
        <v>331184</v>
      </c>
      <c r="G28" s="48">
        <v>93.1</v>
      </c>
      <c r="H28" s="33">
        <v>196880</v>
      </c>
      <c r="I28" s="31">
        <v>15</v>
      </c>
    </row>
    <row r="29" spans="2:19" s="32" customFormat="1" ht="24.9" customHeight="1" x14ac:dyDescent="0.25">
      <c r="B29" s="35" t="s">
        <v>79</v>
      </c>
      <c r="C29" s="45">
        <v>37525</v>
      </c>
      <c r="D29" s="33">
        <v>8141</v>
      </c>
      <c r="E29" s="48">
        <v>2.2000000000000002</v>
      </c>
      <c r="F29" s="33">
        <v>367652</v>
      </c>
      <c r="G29" s="48">
        <v>97.8</v>
      </c>
      <c r="H29" s="33">
        <v>65128</v>
      </c>
      <c r="I29" s="31">
        <v>13</v>
      </c>
    </row>
    <row r="30" spans="2:19" s="32" customFormat="1" ht="24.9" customHeight="1" x14ac:dyDescent="0.25">
      <c r="B30" s="35" t="s">
        <v>79</v>
      </c>
      <c r="C30" s="45">
        <v>38182</v>
      </c>
      <c r="D30" s="33">
        <v>30273</v>
      </c>
      <c r="E30" s="48">
        <v>6.2</v>
      </c>
      <c r="F30" s="33">
        <v>458049</v>
      </c>
      <c r="G30" s="48">
        <v>93.8</v>
      </c>
      <c r="H30" s="33">
        <v>242184</v>
      </c>
      <c r="I30" s="31">
        <v>14</v>
      </c>
    </row>
    <row r="31" spans="2:19" s="32" customFormat="1" ht="24.9" customHeight="1" thickBot="1" x14ac:dyDescent="0.3">
      <c r="B31" s="38" t="s">
        <v>79</v>
      </c>
      <c r="C31" s="46">
        <v>39638</v>
      </c>
      <c r="D31" s="39">
        <v>1426</v>
      </c>
      <c r="E31" s="49">
        <v>1.6</v>
      </c>
      <c r="F31" s="39">
        <v>85626</v>
      </c>
      <c r="G31" s="49">
        <v>98.4</v>
      </c>
      <c r="H31" s="39">
        <v>11408</v>
      </c>
      <c r="I31" s="40">
        <v>25</v>
      </c>
    </row>
    <row r="32" spans="2:19" s="1" customFormat="1" ht="21.75" customHeight="1" x14ac:dyDescent="0.25">
      <c r="B32" s="996" t="s">
        <v>156</v>
      </c>
      <c r="C32" s="996"/>
      <c r="D32" s="996"/>
      <c r="E32" s="996"/>
      <c r="F32" s="996"/>
      <c r="G32" s="996"/>
      <c r="H32" s="996"/>
      <c r="I32" s="996"/>
      <c r="J32" s="178"/>
      <c r="K32" s="178"/>
      <c r="L32" s="178"/>
      <c r="M32" s="178"/>
      <c r="N32" s="178"/>
      <c r="O32" s="178"/>
      <c r="P32" s="178"/>
      <c r="Q32" s="178"/>
      <c r="R32" s="178"/>
      <c r="S32" s="178"/>
    </row>
    <row r="33" spans="2:9" s="32" customFormat="1" ht="21.75" customHeight="1" x14ac:dyDescent="0.25">
      <c r="B33" s="34" t="s">
        <v>251</v>
      </c>
      <c r="C33" s="17"/>
      <c r="D33" s="17"/>
      <c r="E33" s="17"/>
      <c r="F33" s="17"/>
      <c r="G33" s="17"/>
      <c r="H33" s="17"/>
      <c r="I33" s="17"/>
    </row>
    <row r="34" spans="2:9" s="32" customFormat="1" ht="24.9" customHeight="1" x14ac:dyDescent="0.25"/>
    <row r="35" spans="2:9" s="32" customFormat="1" ht="24.9" customHeight="1" x14ac:dyDescent="0.25"/>
    <row r="36" spans="2:9" s="32" customFormat="1" ht="24.9" customHeight="1" x14ac:dyDescent="0.25"/>
    <row r="37" spans="2:9" s="32" customFormat="1" ht="24.9" customHeight="1" x14ac:dyDescent="0.25"/>
    <row r="38" spans="2:9" s="32" customFormat="1" ht="24.9" customHeight="1" x14ac:dyDescent="0.25"/>
    <row r="39" spans="2:9" s="32" customFormat="1" ht="24.9" customHeight="1" x14ac:dyDescent="0.25"/>
    <row r="40" spans="2:9" s="32" customFormat="1" ht="24.9" customHeight="1" x14ac:dyDescent="0.25"/>
    <row r="41" spans="2:9" s="32" customFormat="1" ht="24.9" customHeight="1" x14ac:dyDescent="0.25"/>
    <row r="42" spans="2:9" s="32" customFormat="1" ht="24.9" customHeight="1" x14ac:dyDescent="0.25"/>
    <row r="43" spans="2:9" s="32" customFormat="1" ht="24.9" customHeight="1" x14ac:dyDescent="0.25"/>
    <row r="44" spans="2:9" s="32" customFormat="1" ht="24.9" customHeight="1" x14ac:dyDescent="0.25"/>
    <row r="45" spans="2:9" s="32" customFormat="1" ht="24.9" customHeight="1" x14ac:dyDescent="0.25"/>
    <row r="46" spans="2:9" s="32" customFormat="1" ht="24.9" customHeight="1" x14ac:dyDescent="0.25"/>
    <row r="47" spans="2:9" s="32" customFormat="1" ht="24.9" customHeight="1" x14ac:dyDescent="0.25"/>
    <row r="48" spans="2:9" s="32" customFormat="1" ht="24.9" customHeight="1" x14ac:dyDescent="0.25"/>
    <row r="49" s="32" customFormat="1" ht="24.9" customHeight="1" x14ac:dyDescent="0.25"/>
    <row r="50" s="32" customFormat="1" ht="24.9" customHeight="1" x14ac:dyDescent="0.25"/>
    <row r="51" s="32" customFormat="1" ht="24.9" customHeight="1" x14ac:dyDescent="0.25"/>
    <row r="52" s="32" customFormat="1" ht="24.9" customHeight="1" x14ac:dyDescent="0.25"/>
    <row r="53" s="32" customFormat="1" ht="24.9" customHeight="1" x14ac:dyDescent="0.25"/>
    <row r="54" s="32" customFormat="1" ht="24.9" customHeight="1" x14ac:dyDescent="0.25"/>
    <row r="55" s="32" customFormat="1" ht="24.9" customHeight="1" x14ac:dyDescent="0.25"/>
    <row r="56" s="32" customFormat="1" ht="24.9" customHeight="1" x14ac:dyDescent="0.25"/>
    <row r="57" s="32" customFormat="1" ht="24.9" customHeight="1" x14ac:dyDescent="0.25"/>
  </sheetData>
  <mergeCells count="10">
    <mergeCell ref="B32:I32"/>
    <mergeCell ref="B1:I1"/>
    <mergeCell ref="B4:I4"/>
    <mergeCell ref="H5:H6"/>
    <mergeCell ref="I5:I6"/>
    <mergeCell ref="B3:I3"/>
    <mergeCell ref="B5:B6"/>
    <mergeCell ref="C5:C6"/>
    <mergeCell ref="D5:E5"/>
    <mergeCell ref="F5:G5"/>
  </mergeCells>
  <phoneticPr fontId="3" type="noConversion"/>
  <printOptions horizontalCentered="1" verticalCentered="1"/>
  <pageMargins left="0" right="0" top="0" bottom="0" header="0" footer="0"/>
  <pageSetup paperSize="9" scale="62" orientation="portrait" r:id="rId1"/>
  <headerFooter alignWithMargins="0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27"/>
  <sheetViews>
    <sheetView showGridLines="0" view="pageBreakPreview" topLeftCell="B1" zoomScale="60" zoomScaleNormal="68" workbookViewId="0">
      <selection activeCell="L53" sqref="L53"/>
    </sheetView>
  </sheetViews>
  <sheetFormatPr baseColWidth="10" defaultColWidth="11.44140625" defaultRowHeight="13.2" x14ac:dyDescent="0.25"/>
  <cols>
    <col min="1" max="1" width="11.44140625" style="15"/>
    <col min="2" max="2" width="34.6640625" style="15" customWidth="1"/>
    <col min="3" max="3" width="10.6640625" style="15" customWidth="1"/>
    <col min="4" max="4" width="2.6640625" style="15" customWidth="1"/>
    <col min="5" max="5" width="15.6640625" style="15" customWidth="1"/>
    <col min="6" max="6" width="5.88671875" style="15" customWidth="1"/>
    <col min="7" max="7" width="15.6640625" style="15" customWidth="1"/>
    <col min="8" max="8" width="5.88671875" style="15" customWidth="1"/>
    <col min="9" max="9" width="15.109375" style="15" customWidth="1"/>
    <col min="10" max="10" width="2.5546875" style="15" customWidth="1"/>
    <col min="11" max="11" width="15.6640625" style="15" customWidth="1"/>
    <col min="12" max="12" width="5.88671875" style="15" customWidth="1"/>
    <col min="13" max="13" width="15.6640625" style="15" customWidth="1"/>
    <col min="14" max="14" width="5.88671875" style="15" customWidth="1"/>
    <col min="15" max="15" width="10.6640625" style="15" customWidth="1"/>
    <col min="16" max="16" width="2.88671875" style="15" customWidth="1"/>
    <col min="17" max="17" width="15.6640625" style="15" customWidth="1"/>
    <col min="18" max="18" width="5.6640625" style="15" customWidth="1"/>
    <col min="19" max="19" width="15.6640625" style="15" customWidth="1"/>
    <col min="20" max="20" width="5.6640625" style="15" customWidth="1"/>
    <col min="21" max="21" width="20" style="15" customWidth="1"/>
    <col min="22" max="16384" width="11.44140625" style="15"/>
  </cols>
  <sheetData>
    <row r="1" spans="2:257" ht="30" customHeight="1" x14ac:dyDescent="0.25">
      <c r="B1" s="947" t="s">
        <v>131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</row>
    <row r="2" spans="2:257" s="42" customFormat="1" ht="30" customHeight="1" x14ac:dyDescent="0.25">
      <c r="B2" s="16" t="s">
        <v>161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257" s="42" customFormat="1" ht="47.25" customHeight="1" x14ac:dyDescent="0.25">
      <c r="B3" s="973" t="s">
        <v>239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16"/>
      <c r="V3" s="16"/>
      <c r="W3" s="16"/>
      <c r="X3" s="16"/>
      <c r="Y3" s="16"/>
      <c r="Z3" s="16"/>
      <c r="AA3" s="16"/>
      <c r="AB3" s="971"/>
      <c r="AC3" s="971"/>
      <c r="AD3" s="971"/>
      <c r="AE3" s="971"/>
      <c r="AF3" s="971"/>
      <c r="AG3" s="971"/>
      <c r="AH3" s="971"/>
      <c r="AI3" s="971"/>
      <c r="AJ3" s="971"/>
      <c r="AK3" s="971"/>
      <c r="AL3" s="971"/>
      <c r="AM3" s="971"/>
      <c r="AN3" s="971"/>
      <c r="AO3" s="971"/>
      <c r="AP3" s="971"/>
      <c r="AQ3" s="971"/>
      <c r="AR3" s="971"/>
      <c r="AS3" s="971"/>
      <c r="AT3" s="971"/>
      <c r="AU3" s="971"/>
      <c r="AV3" s="971"/>
      <c r="AW3" s="971"/>
      <c r="AX3" s="971"/>
      <c r="AY3" s="971"/>
      <c r="AZ3" s="971"/>
      <c r="BA3" s="971"/>
      <c r="BB3" s="971"/>
      <c r="BC3" s="971"/>
      <c r="BD3" s="971"/>
      <c r="BE3" s="971"/>
      <c r="BF3" s="971"/>
      <c r="BG3" s="971"/>
      <c r="BH3" s="971"/>
      <c r="BI3" s="971"/>
      <c r="BJ3" s="971"/>
      <c r="BK3" s="971"/>
      <c r="BL3" s="971"/>
      <c r="BM3" s="971"/>
      <c r="BN3" s="971"/>
      <c r="BO3" s="971"/>
      <c r="BP3" s="971"/>
      <c r="BQ3" s="971"/>
      <c r="BR3" s="971"/>
      <c r="BS3" s="971"/>
      <c r="BT3" s="971"/>
      <c r="BU3" s="971"/>
      <c r="BV3" s="971"/>
      <c r="BW3" s="971"/>
      <c r="BX3" s="971"/>
      <c r="BY3" s="971"/>
      <c r="BZ3" s="971"/>
      <c r="CA3" s="971"/>
      <c r="CB3" s="971"/>
      <c r="CC3" s="971"/>
      <c r="CD3" s="971"/>
      <c r="CE3" s="971"/>
      <c r="CF3" s="971"/>
      <c r="CG3" s="971"/>
      <c r="CH3" s="971"/>
      <c r="CI3" s="971"/>
      <c r="CJ3" s="971"/>
      <c r="CK3" s="971"/>
      <c r="CL3" s="971"/>
      <c r="CM3" s="971"/>
      <c r="CN3" s="971"/>
      <c r="CO3" s="971"/>
      <c r="CP3" s="971"/>
      <c r="CQ3" s="971"/>
      <c r="CR3" s="971"/>
      <c r="CS3" s="971"/>
      <c r="CT3" s="971"/>
      <c r="CU3" s="971"/>
      <c r="CV3" s="971"/>
      <c r="CW3" s="971"/>
      <c r="CX3" s="971"/>
      <c r="CY3" s="971"/>
      <c r="CZ3" s="971"/>
      <c r="DA3" s="971"/>
      <c r="DB3" s="971"/>
      <c r="DC3" s="971"/>
      <c r="DD3" s="971"/>
      <c r="DE3" s="971"/>
      <c r="DF3" s="971"/>
      <c r="DG3" s="971"/>
      <c r="DH3" s="971"/>
      <c r="DI3" s="971"/>
      <c r="DJ3" s="971"/>
      <c r="DK3" s="971"/>
      <c r="DL3" s="971"/>
      <c r="DM3" s="971"/>
      <c r="DN3" s="971"/>
      <c r="DO3" s="971"/>
      <c r="DP3" s="971"/>
      <c r="DQ3" s="971"/>
      <c r="DR3" s="971"/>
      <c r="DS3" s="971"/>
      <c r="DT3" s="971"/>
      <c r="DU3" s="971"/>
      <c r="DV3" s="971"/>
      <c r="DW3" s="971"/>
      <c r="DX3" s="971"/>
      <c r="DY3" s="971"/>
      <c r="DZ3" s="971"/>
      <c r="EA3" s="971"/>
      <c r="EB3" s="971"/>
      <c r="EC3" s="971"/>
      <c r="ED3" s="971"/>
      <c r="EE3" s="971"/>
      <c r="EF3" s="971"/>
      <c r="EG3" s="971"/>
      <c r="EH3" s="971"/>
      <c r="EI3" s="971"/>
      <c r="EJ3" s="971"/>
      <c r="EK3" s="971"/>
      <c r="EL3" s="971"/>
      <c r="EM3" s="971"/>
      <c r="EN3" s="971"/>
      <c r="EO3" s="971"/>
      <c r="EP3" s="971"/>
      <c r="EQ3" s="971"/>
      <c r="ER3" s="971"/>
      <c r="ES3" s="971"/>
      <c r="ET3" s="971"/>
      <c r="EU3" s="971"/>
      <c r="EV3" s="971"/>
      <c r="EW3" s="971"/>
      <c r="EX3" s="971"/>
      <c r="EY3" s="971"/>
      <c r="EZ3" s="971"/>
      <c r="FA3" s="971"/>
      <c r="FB3" s="971"/>
      <c r="FC3" s="971"/>
      <c r="FD3" s="971"/>
      <c r="FE3" s="971"/>
      <c r="FF3" s="971"/>
      <c r="FG3" s="971"/>
      <c r="FH3" s="971"/>
      <c r="FI3" s="971"/>
      <c r="FJ3" s="971"/>
      <c r="FK3" s="971"/>
      <c r="FL3" s="971"/>
      <c r="FM3" s="971"/>
      <c r="FN3" s="971"/>
      <c r="FO3" s="971"/>
      <c r="FP3" s="971"/>
      <c r="FQ3" s="971"/>
      <c r="FR3" s="971"/>
      <c r="FS3" s="971"/>
      <c r="FT3" s="971"/>
      <c r="FU3" s="971"/>
      <c r="FV3" s="971"/>
      <c r="FW3" s="971"/>
      <c r="FX3" s="971"/>
      <c r="FY3" s="971"/>
      <c r="FZ3" s="971"/>
      <c r="GA3" s="971"/>
      <c r="GB3" s="971"/>
      <c r="GC3" s="971"/>
      <c r="GD3" s="971"/>
      <c r="GE3" s="971"/>
      <c r="GF3" s="971"/>
      <c r="GG3" s="971"/>
      <c r="GH3" s="971"/>
      <c r="GI3" s="971"/>
      <c r="GJ3" s="971"/>
      <c r="GK3" s="971"/>
      <c r="GL3" s="971"/>
      <c r="GM3" s="971"/>
      <c r="GN3" s="971"/>
      <c r="GO3" s="971"/>
      <c r="GP3" s="971"/>
      <c r="GQ3" s="971"/>
      <c r="GR3" s="971"/>
      <c r="GS3" s="971"/>
      <c r="GT3" s="971"/>
      <c r="GU3" s="971"/>
      <c r="GV3" s="971"/>
      <c r="GW3" s="971"/>
      <c r="GX3" s="971"/>
      <c r="GY3" s="971"/>
      <c r="GZ3" s="971"/>
      <c r="HA3" s="971"/>
      <c r="HB3" s="971"/>
      <c r="HC3" s="971"/>
      <c r="HD3" s="971"/>
      <c r="HE3" s="971"/>
      <c r="HF3" s="971"/>
      <c r="HG3" s="971"/>
      <c r="HH3" s="971"/>
      <c r="HI3" s="971"/>
      <c r="HJ3" s="971"/>
      <c r="HK3" s="971"/>
      <c r="HL3" s="971"/>
      <c r="HM3" s="971"/>
      <c r="HN3" s="971"/>
      <c r="HO3" s="971"/>
      <c r="HP3" s="971"/>
      <c r="HQ3" s="971"/>
      <c r="HR3" s="971"/>
      <c r="HS3" s="971"/>
      <c r="HT3" s="971"/>
      <c r="HU3" s="971"/>
      <c r="HV3" s="971"/>
      <c r="HW3" s="971"/>
      <c r="HX3" s="971"/>
      <c r="HY3" s="971"/>
      <c r="HZ3" s="971"/>
      <c r="IA3" s="971"/>
      <c r="IB3" s="971"/>
      <c r="IC3" s="971"/>
      <c r="ID3" s="971"/>
      <c r="IE3" s="971"/>
      <c r="IF3" s="971"/>
      <c r="IG3" s="971"/>
      <c r="IH3" s="971"/>
      <c r="II3" s="971"/>
      <c r="IJ3" s="971"/>
      <c r="IK3" s="971"/>
      <c r="IL3" s="971"/>
      <c r="IM3" s="971"/>
      <c r="IN3" s="971"/>
      <c r="IO3" s="971"/>
      <c r="IP3" s="971"/>
      <c r="IQ3" s="971"/>
      <c r="IR3" s="971"/>
      <c r="IS3" s="971"/>
      <c r="IT3" s="971"/>
      <c r="IU3" s="971"/>
      <c r="IV3" s="971"/>
      <c r="IW3" s="971"/>
    </row>
    <row r="4" spans="2:257" s="42" customFormat="1" ht="30" customHeight="1" thickBot="1" x14ac:dyDescent="0.3">
      <c r="B4" s="1070">
        <v>2017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54"/>
      <c r="V4" s="54"/>
      <c r="W4" s="54"/>
      <c r="X4" s="54"/>
      <c r="Y4" s="54"/>
      <c r="Z4" s="54"/>
      <c r="AA4" s="54"/>
      <c r="AB4" s="971"/>
      <c r="AC4" s="971"/>
      <c r="AD4" s="971"/>
      <c r="AE4" s="971"/>
      <c r="AF4" s="971"/>
      <c r="AG4" s="971"/>
      <c r="AH4" s="971"/>
      <c r="AI4" s="971"/>
      <c r="AJ4" s="971"/>
      <c r="AK4" s="971"/>
      <c r="AL4" s="971"/>
      <c r="AM4" s="971"/>
      <c r="AN4" s="971"/>
      <c r="AO4" s="971"/>
      <c r="AP4" s="971"/>
      <c r="AQ4" s="971"/>
      <c r="AR4" s="971"/>
      <c r="AS4" s="971"/>
      <c r="AT4" s="971"/>
      <c r="AU4" s="971"/>
      <c r="AV4" s="971"/>
      <c r="AW4" s="971"/>
      <c r="AX4" s="971"/>
      <c r="AY4" s="971"/>
      <c r="AZ4" s="971"/>
      <c r="BA4" s="971"/>
      <c r="BB4" s="971"/>
      <c r="BC4" s="971"/>
      <c r="BD4" s="971"/>
      <c r="BE4" s="971"/>
      <c r="BF4" s="971"/>
      <c r="BG4" s="971"/>
      <c r="BH4" s="971"/>
      <c r="BI4" s="971"/>
      <c r="BJ4" s="971"/>
      <c r="BK4" s="971"/>
      <c r="BL4" s="971"/>
      <c r="BM4" s="971"/>
      <c r="BN4" s="971"/>
      <c r="BO4" s="971"/>
      <c r="BP4" s="971"/>
      <c r="BQ4" s="971"/>
      <c r="BR4" s="971"/>
      <c r="BS4" s="971"/>
      <c r="BT4" s="971"/>
      <c r="BU4" s="971"/>
      <c r="BV4" s="971"/>
      <c r="BW4" s="971"/>
      <c r="BX4" s="971"/>
      <c r="BY4" s="971"/>
      <c r="BZ4" s="971"/>
      <c r="CA4" s="971"/>
      <c r="CB4" s="971"/>
      <c r="CC4" s="971"/>
      <c r="CD4" s="971"/>
      <c r="CE4" s="971"/>
      <c r="CF4" s="971"/>
      <c r="CG4" s="971"/>
      <c r="CH4" s="971"/>
      <c r="CI4" s="971"/>
      <c r="CJ4" s="971"/>
      <c r="CK4" s="971"/>
      <c r="CL4" s="971"/>
      <c r="CM4" s="971"/>
      <c r="CN4" s="971"/>
      <c r="CO4" s="971"/>
      <c r="CP4" s="971"/>
      <c r="CQ4" s="971"/>
      <c r="CR4" s="971"/>
      <c r="CS4" s="971"/>
      <c r="CT4" s="971"/>
      <c r="CU4" s="971"/>
      <c r="CV4" s="971"/>
      <c r="CW4" s="971"/>
      <c r="CX4" s="971"/>
      <c r="CY4" s="971"/>
      <c r="CZ4" s="971"/>
      <c r="DA4" s="971"/>
      <c r="DB4" s="971"/>
      <c r="DC4" s="971"/>
      <c r="DD4" s="971"/>
      <c r="DE4" s="971"/>
      <c r="DF4" s="971"/>
      <c r="DG4" s="971"/>
      <c r="DH4" s="971"/>
      <c r="DI4" s="971"/>
      <c r="DJ4" s="971"/>
      <c r="DK4" s="971"/>
      <c r="DL4" s="971"/>
      <c r="DM4" s="971"/>
      <c r="DN4" s="971"/>
      <c r="DO4" s="971"/>
      <c r="DP4" s="971"/>
      <c r="DQ4" s="971"/>
      <c r="DR4" s="971"/>
      <c r="DS4" s="971"/>
      <c r="DT4" s="971"/>
      <c r="DU4" s="971"/>
      <c r="DV4" s="971"/>
      <c r="DW4" s="971"/>
      <c r="DX4" s="971"/>
      <c r="DY4" s="971"/>
      <c r="DZ4" s="971"/>
      <c r="EA4" s="971"/>
      <c r="EB4" s="971"/>
      <c r="EC4" s="971"/>
      <c r="ED4" s="971"/>
      <c r="EE4" s="971"/>
      <c r="EF4" s="971"/>
      <c r="EG4" s="971"/>
      <c r="EH4" s="971"/>
      <c r="EI4" s="971"/>
      <c r="EJ4" s="971"/>
      <c r="EK4" s="971"/>
      <c r="EL4" s="971"/>
      <c r="EM4" s="971"/>
      <c r="EN4" s="971"/>
      <c r="EO4" s="971"/>
      <c r="EP4" s="971"/>
      <c r="EQ4" s="971"/>
      <c r="ER4" s="971"/>
      <c r="ES4" s="971"/>
      <c r="ET4" s="971"/>
      <c r="EU4" s="971"/>
      <c r="EV4" s="971"/>
      <c r="EW4" s="971"/>
      <c r="EX4" s="971"/>
      <c r="EY4" s="971"/>
      <c r="EZ4" s="971"/>
      <c r="FA4" s="971"/>
      <c r="FB4" s="971"/>
      <c r="FC4" s="971"/>
      <c r="FD4" s="971"/>
      <c r="FE4" s="971"/>
      <c r="FF4" s="971"/>
      <c r="FG4" s="971"/>
      <c r="FH4" s="971"/>
      <c r="FI4" s="971"/>
      <c r="FJ4" s="971"/>
      <c r="FK4" s="971"/>
      <c r="FL4" s="971"/>
      <c r="FM4" s="971"/>
      <c r="FN4" s="971"/>
      <c r="FO4" s="971"/>
      <c r="FP4" s="971"/>
      <c r="FQ4" s="971"/>
      <c r="FR4" s="971"/>
      <c r="FS4" s="971"/>
      <c r="FT4" s="971"/>
      <c r="FU4" s="971"/>
      <c r="FV4" s="971"/>
      <c r="FW4" s="971"/>
      <c r="FX4" s="971"/>
      <c r="FY4" s="971"/>
      <c r="FZ4" s="971"/>
      <c r="GA4" s="971"/>
      <c r="GB4" s="971"/>
      <c r="GC4" s="971"/>
      <c r="GD4" s="971"/>
      <c r="GE4" s="971"/>
      <c r="GF4" s="971"/>
      <c r="GG4" s="971"/>
      <c r="GH4" s="971"/>
      <c r="GI4" s="971"/>
      <c r="GJ4" s="971"/>
      <c r="GK4" s="971"/>
      <c r="GL4" s="971"/>
      <c r="GM4" s="971"/>
      <c r="GN4" s="971"/>
      <c r="GO4" s="971"/>
      <c r="GP4" s="971"/>
      <c r="GQ4" s="971"/>
      <c r="GR4" s="971"/>
      <c r="GS4" s="971"/>
      <c r="GT4" s="971"/>
      <c r="GU4" s="971"/>
      <c r="GV4" s="971"/>
      <c r="GW4" s="971"/>
      <c r="GX4" s="971"/>
      <c r="GY4" s="971"/>
      <c r="GZ4" s="971"/>
      <c r="HA4" s="971"/>
      <c r="HB4" s="971"/>
      <c r="HC4" s="971"/>
      <c r="HD4" s="971"/>
      <c r="HE4" s="971"/>
      <c r="HF4" s="971"/>
      <c r="HG4" s="971"/>
      <c r="HH4" s="971"/>
      <c r="HI4" s="971"/>
      <c r="HJ4" s="971"/>
      <c r="HK4" s="971"/>
      <c r="HL4" s="971"/>
      <c r="HM4" s="971"/>
      <c r="HN4" s="971"/>
      <c r="HO4" s="971"/>
      <c r="HP4" s="971"/>
      <c r="HQ4" s="971"/>
      <c r="HR4" s="971"/>
      <c r="HS4" s="971"/>
      <c r="HT4" s="971"/>
      <c r="HU4" s="971"/>
      <c r="HV4" s="971"/>
      <c r="HW4" s="971"/>
      <c r="HX4" s="971"/>
      <c r="HY4" s="971"/>
      <c r="HZ4" s="971"/>
      <c r="IA4" s="971"/>
      <c r="IB4" s="971"/>
      <c r="IC4" s="971"/>
      <c r="ID4" s="971"/>
      <c r="IE4" s="971"/>
      <c r="IF4" s="971"/>
      <c r="IG4" s="971"/>
      <c r="IH4" s="971"/>
      <c r="II4" s="971"/>
      <c r="IJ4" s="971"/>
      <c r="IK4" s="971"/>
      <c r="IL4" s="971"/>
      <c r="IM4" s="971"/>
      <c r="IN4" s="971"/>
      <c r="IO4" s="971"/>
      <c r="IP4" s="971"/>
      <c r="IQ4" s="971"/>
      <c r="IR4" s="971"/>
      <c r="IS4" s="971"/>
      <c r="IT4" s="971"/>
      <c r="IU4" s="971"/>
      <c r="IV4" s="971"/>
      <c r="IW4" s="971"/>
    </row>
    <row r="5" spans="2:257" ht="48.75" customHeight="1" thickBot="1" x14ac:dyDescent="0.3">
      <c r="B5" s="978" t="s">
        <v>159</v>
      </c>
      <c r="C5" s="977" t="s">
        <v>132</v>
      </c>
      <c r="D5" s="974"/>
      <c r="E5" s="974"/>
      <c r="F5" s="974"/>
      <c r="G5" s="974"/>
      <c r="H5" s="975"/>
      <c r="I5" s="977" t="s">
        <v>151</v>
      </c>
      <c r="J5" s="974"/>
      <c r="K5" s="974"/>
      <c r="L5" s="974"/>
      <c r="M5" s="974"/>
      <c r="N5" s="975"/>
      <c r="O5" s="977" t="s">
        <v>6</v>
      </c>
      <c r="P5" s="974"/>
      <c r="Q5" s="974"/>
      <c r="R5" s="974"/>
      <c r="S5" s="974"/>
      <c r="T5" s="975"/>
    </row>
    <row r="6" spans="2:257" ht="69" customHeight="1" thickBot="1" x14ac:dyDescent="0.3">
      <c r="B6" s="979"/>
      <c r="C6" s="951" t="s">
        <v>2</v>
      </c>
      <c r="D6" s="968"/>
      <c r="E6" s="953" t="s">
        <v>15</v>
      </c>
      <c r="F6" s="954"/>
      <c r="G6" s="1088" t="s">
        <v>16</v>
      </c>
      <c r="H6" s="1023"/>
      <c r="I6" s="951" t="s">
        <v>2</v>
      </c>
      <c r="J6" s="968"/>
      <c r="K6" s="953" t="s">
        <v>15</v>
      </c>
      <c r="L6" s="954"/>
      <c r="M6" s="957" t="s">
        <v>16</v>
      </c>
      <c r="N6" s="954"/>
      <c r="O6" s="951" t="s">
        <v>2</v>
      </c>
      <c r="P6" s="968"/>
      <c r="Q6" s="953" t="s">
        <v>15</v>
      </c>
      <c r="R6" s="954"/>
      <c r="S6" s="1088" t="s">
        <v>16</v>
      </c>
      <c r="T6" s="1023"/>
      <c r="U6" s="53"/>
      <c r="V6" s="53"/>
      <c r="W6" s="53"/>
      <c r="X6" s="53"/>
      <c r="Y6" s="53"/>
      <c r="Z6" s="53"/>
    </row>
    <row r="7" spans="2:257" s="4" customFormat="1" ht="30" customHeight="1" x14ac:dyDescent="0.25">
      <c r="B7" s="158" t="s">
        <v>104</v>
      </c>
      <c r="C7" s="465">
        <v>6</v>
      </c>
      <c r="D7" s="464"/>
      <c r="E7" s="466">
        <v>10476</v>
      </c>
      <c r="F7" s="464"/>
      <c r="G7" s="466">
        <v>65500</v>
      </c>
      <c r="H7" s="79"/>
      <c r="I7" s="465">
        <v>7</v>
      </c>
      <c r="J7" s="78"/>
      <c r="K7" s="467">
        <v>1705</v>
      </c>
      <c r="L7" s="467"/>
      <c r="M7" s="467">
        <v>13640</v>
      </c>
      <c r="N7" s="468"/>
      <c r="O7" s="469">
        <v>13</v>
      </c>
      <c r="P7" s="470"/>
      <c r="Q7" s="471">
        <v>12181</v>
      </c>
      <c r="R7" s="471"/>
      <c r="S7" s="470">
        <v>79140</v>
      </c>
      <c r="T7" s="837"/>
    </row>
    <row r="8" spans="2:257" s="4" customFormat="1" ht="30" customHeight="1" x14ac:dyDescent="0.25">
      <c r="B8" s="162" t="s">
        <v>105</v>
      </c>
      <c r="C8" s="465">
        <v>9</v>
      </c>
      <c r="D8" s="466"/>
      <c r="E8" s="466">
        <v>6877</v>
      </c>
      <c r="F8" s="466"/>
      <c r="G8" s="466">
        <v>101060</v>
      </c>
      <c r="H8" s="81"/>
      <c r="I8" s="465">
        <v>2</v>
      </c>
      <c r="J8" s="82"/>
      <c r="K8" s="467">
        <v>526</v>
      </c>
      <c r="L8" s="466"/>
      <c r="M8" s="467">
        <v>8416</v>
      </c>
      <c r="N8" s="468"/>
      <c r="O8" s="469">
        <v>11</v>
      </c>
      <c r="P8" s="470"/>
      <c r="Q8" s="470">
        <v>7403</v>
      </c>
      <c r="R8" s="470"/>
      <c r="S8" s="470">
        <v>109476</v>
      </c>
      <c r="T8" s="837"/>
    </row>
    <row r="9" spans="2:257" s="4" customFormat="1" ht="30" customHeight="1" x14ac:dyDescent="0.25">
      <c r="B9" s="162" t="s">
        <v>106</v>
      </c>
      <c r="C9" s="465">
        <v>3</v>
      </c>
      <c r="D9" s="466"/>
      <c r="E9" s="466">
        <v>6442</v>
      </c>
      <c r="F9" s="466"/>
      <c r="G9" s="466">
        <v>154608</v>
      </c>
      <c r="H9" s="81"/>
      <c r="I9" s="465">
        <v>0</v>
      </c>
      <c r="J9" s="82"/>
      <c r="K9" s="467">
        <v>0</v>
      </c>
      <c r="L9" s="466"/>
      <c r="M9" s="467">
        <v>0</v>
      </c>
      <c r="N9" s="468"/>
      <c r="O9" s="469">
        <v>3</v>
      </c>
      <c r="P9" s="470"/>
      <c r="Q9" s="470">
        <v>6442</v>
      </c>
      <c r="R9" s="470"/>
      <c r="S9" s="470">
        <v>154608</v>
      </c>
      <c r="T9" s="837"/>
    </row>
    <row r="10" spans="2:257" s="4" customFormat="1" ht="30" customHeight="1" x14ac:dyDescent="0.25">
      <c r="B10" s="162" t="s">
        <v>107</v>
      </c>
      <c r="C10" s="465">
        <v>1</v>
      </c>
      <c r="D10" s="466"/>
      <c r="E10" s="466">
        <v>5900</v>
      </c>
      <c r="F10" s="466"/>
      <c r="G10" s="466">
        <v>330400</v>
      </c>
      <c r="H10" s="81"/>
      <c r="I10" s="465">
        <v>2</v>
      </c>
      <c r="J10" s="82"/>
      <c r="K10" s="467">
        <v>377</v>
      </c>
      <c r="L10" s="466"/>
      <c r="M10" s="467">
        <v>15080</v>
      </c>
      <c r="N10" s="468"/>
      <c r="O10" s="469">
        <v>3</v>
      </c>
      <c r="P10" s="470"/>
      <c r="Q10" s="470">
        <v>6277</v>
      </c>
      <c r="R10" s="470"/>
      <c r="S10" s="470">
        <v>345480</v>
      </c>
      <c r="T10" s="837"/>
    </row>
    <row r="11" spans="2:257" s="4" customFormat="1" ht="30" customHeight="1" x14ac:dyDescent="0.25">
      <c r="B11" s="162" t="s">
        <v>108</v>
      </c>
      <c r="C11" s="465">
        <v>5</v>
      </c>
      <c r="D11" s="466"/>
      <c r="E11" s="466">
        <v>18161</v>
      </c>
      <c r="F11" s="466"/>
      <c r="G11" s="466">
        <v>1271158</v>
      </c>
      <c r="I11" s="465">
        <v>3</v>
      </c>
      <c r="J11" s="82"/>
      <c r="K11" s="467">
        <v>781</v>
      </c>
      <c r="L11" s="466"/>
      <c r="M11" s="467">
        <v>55048</v>
      </c>
      <c r="N11" s="468"/>
      <c r="O11" s="469">
        <v>8</v>
      </c>
      <c r="P11" s="470"/>
      <c r="Q11" s="470">
        <v>18942</v>
      </c>
      <c r="R11" s="470"/>
      <c r="S11" s="470">
        <v>1326206</v>
      </c>
      <c r="T11" s="837"/>
    </row>
    <row r="12" spans="2:257" s="4" customFormat="1" ht="30" customHeight="1" x14ac:dyDescent="0.25">
      <c r="B12" s="162" t="s">
        <v>190</v>
      </c>
      <c r="C12" s="465">
        <v>0</v>
      </c>
      <c r="D12" s="466"/>
      <c r="E12" s="466">
        <v>0</v>
      </c>
      <c r="F12" s="466"/>
      <c r="G12" s="466">
        <v>0</v>
      </c>
      <c r="H12" s="564"/>
      <c r="I12" s="465">
        <v>3</v>
      </c>
      <c r="J12" s="82"/>
      <c r="K12" s="467">
        <v>4518</v>
      </c>
      <c r="L12" s="466"/>
      <c r="M12" s="467">
        <v>643440</v>
      </c>
      <c r="N12" s="468"/>
      <c r="O12" s="469">
        <v>3</v>
      </c>
      <c r="P12" s="470"/>
      <c r="Q12" s="470">
        <v>4518</v>
      </c>
      <c r="R12" s="470"/>
      <c r="S12" s="470">
        <v>643440</v>
      </c>
      <c r="T12" s="837"/>
    </row>
    <row r="13" spans="2:257" s="4" customFormat="1" ht="30" customHeight="1" x14ac:dyDescent="0.25">
      <c r="B13" s="162" t="s">
        <v>191</v>
      </c>
      <c r="C13" s="465">
        <v>0</v>
      </c>
      <c r="D13" s="466"/>
      <c r="E13" s="466">
        <v>0</v>
      </c>
      <c r="F13" s="466"/>
      <c r="G13" s="466">
        <v>0</v>
      </c>
      <c r="H13" s="81"/>
      <c r="I13" s="465">
        <v>1</v>
      </c>
      <c r="J13" s="82"/>
      <c r="K13" s="467">
        <v>160</v>
      </c>
      <c r="L13" s="466"/>
      <c r="M13" s="467">
        <v>26880</v>
      </c>
      <c r="N13" s="468"/>
      <c r="O13" s="469">
        <v>1</v>
      </c>
      <c r="P13" s="470"/>
      <c r="Q13" s="470">
        <v>160</v>
      </c>
      <c r="R13" s="470"/>
      <c r="S13" s="470">
        <v>26880</v>
      </c>
      <c r="T13" s="837"/>
    </row>
    <row r="14" spans="2:257" s="4" customFormat="1" ht="30" customHeight="1" thickBot="1" x14ac:dyDescent="0.3">
      <c r="B14" s="162" t="s">
        <v>192</v>
      </c>
      <c r="C14" s="465">
        <v>1</v>
      </c>
      <c r="D14" s="466"/>
      <c r="E14" s="466">
        <v>94</v>
      </c>
      <c r="F14" s="466"/>
      <c r="G14" s="466">
        <v>100120</v>
      </c>
      <c r="H14" s="192" t="s">
        <v>65</v>
      </c>
      <c r="I14" s="465">
        <v>2</v>
      </c>
      <c r="J14" s="82"/>
      <c r="K14" s="467">
        <v>593</v>
      </c>
      <c r="L14" s="466"/>
      <c r="M14" s="467">
        <v>221144</v>
      </c>
      <c r="N14" s="192" t="s">
        <v>65</v>
      </c>
      <c r="O14" s="469">
        <v>3</v>
      </c>
      <c r="P14" s="470"/>
      <c r="Q14" s="498">
        <v>687</v>
      </c>
      <c r="R14" s="470"/>
      <c r="S14" s="470">
        <f>SUM(G14+M14)</f>
        <v>321264</v>
      </c>
      <c r="T14" s="837"/>
    </row>
    <row r="15" spans="2:257" s="4" customFormat="1" ht="43.5" customHeight="1" thickBot="1" x14ac:dyDescent="0.3">
      <c r="B15" s="460" t="s">
        <v>6</v>
      </c>
      <c r="C15" s="461">
        <f>SUM(C7:C14)</f>
        <v>25</v>
      </c>
      <c r="D15" s="462"/>
      <c r="E15" s="462">
        <f>SUM(E7:E14)</f>
        <v>47950</v>
      </c>
      <c r="F15" s="462"/>
      <c r="G15" s="462">
        <f>SUM(G7:G14)</f>
        <v>2022846</v>
      </c>
      <c r="H15" s="463"/>
      <c r="I15" s="461">
        <f>SUM(I7:I14)</f>
        <v>20</v>
      </c>
      <c r="J15" s="462"/>
      <c r="K15" s="462">
        <f>SUM(K7:K14)</f>
        <v>8660</v>
      </c>
      <c r="L15" s="462"/>
      <c r="M15" s="462">
        <f>SUM(M7:M14)</f>
        <v>983648</v>
      </c>
      <c r="N15" s="463"/>
      <c r="O15" s="461">
        <f>SUM(O7:O14)</f>
        <v>45</v>
      </c>
      <c r="P15" s="462"/>
      <c r="Q15" s="462">
        <f>SUM(Q7:Q14)</f>
        <v>56610</v>
      </c>
      <c r="R15" s="462"/>
      <c r="S15" s="462">
        <f>SUM(S7:S14)</f>
        <v>3006494</v>
      </c>
      <c r="T15" s="463"/>
      <c r="U15" s="838">
        <f>SUM(G15+M15)</f>
        <v>3006494</v>
      </c>
    </row>
    <row r="16" spans="2:257" ht="24" customHeight="1" x14ac:dyDescent="0.25">
      <c r="B16" s="491" t="s">
        <v>162</v>
      </c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</row>
    <row r="17" spans="2:20" ht="24" customHeight="1" x14ac:dyDescent="0.25">
      <c r="B17" s="109" t="s">
        <v>299</v>
      </c>
    </row>
    <row r="18" spans="2:20" ht="24" customHeight="1" x14ac:dyDescent="0.25"/>
    <row r="20" spans="2:20" ht="24.9" customHeight="1" x14ac:dyDescent="0.25">
      <c r="B20" s="1151" t="s">
        <v>226</v>
      </c>
      <c r="C20" s="1151"/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</row>
    <row r="23" spans="2:20" x14ac:dyDescent="0.25">
      <c r="B23" s="491"/>
    </row>
    <row r="24" spans="2:20" x14ac:dyDescent="0.25">
      <c r="B24" s="109"/>
    </row>
    <row r="25" spans="2:20" ht="24.9" customHeight="1" x14ac:dyDescent="0.25"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</row>
    <row r="26" spans="2:20" ht="24.9" customHeight="1" x14ac:dyDescent="0.25"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</row>
    <row r="27" spans="2:20" ht="24.9" customHeight="1" x14ac:dyDescent="0.25">
      <c r="B27" s="1151"/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</row>
  </sheetData>
  <mergeCells count="56">
    <mergeCell ref="B1:T1"/>
    <mergeCell ref="C6:D6"/>
    <mergeCell ref="I6:J6"/>
    <mergeCell ref="O6:P6"/>
    <mergeCell ref="O5:T5"/>
    <mergeCell ref="S6:T6"/>
    <mergeCell ref="E6:F6"/>
    <mergeCell ref="G6:H6"/>
    <mergeCell ref="I5:N5"/>
    <mergeCell ref="HO4:IA4"/>
    <mergeCell ref="IB4:IN4"/>
    <mergeCell ref="IO4:IW4"/>
    <mergeCell ref="B5:B6"/>
    <mergeCell ref="C5:H5"/>
    <mergeCell ref="K6:L6"/>
    <mergeCell ref="M6:N6"/>
    <mergeCell ref="Q6:R6"/>
    <mergeCell ref="FO4:GA4"/>
    <mergeCell ref="GB4:GN4"/>
    <mergeCell ref="IO3:IW3"/>
    <mergeCell ref="AB4:AN4"/>
    <mergeCell ref="AO4:BA4"/>
    <mergeCell ref="BB4:BN4"/>
    <mergeCell ref="BO4:CA4"/>
    <mergeCell ref="CB4:CN4"/>
    <mergeCell ref="CO4:DA4"/>
    <mergeCell ref="DB4:DN4"/>
    <mergeCell ref="GO3:HA3"/>
    <mergeCell ref="HB3:HN3"/>
    <mergeCell ref="GO4:HA4"/>
    <mergeCell ref="HB4:HN4"/>
    <mergeCell ref="DO4:EA4"/>
    <mergeCell ref="EB4:EN4"/>
    <mergeCell ref="EO4:FA4"/>
    <mergeCell ref="FB4:FN4"/>
    <mergeCell ref="IB3:IN3"/>
    <mergeCell ref="EO3:FA3"/>
    <mergeCell ref="FB3:FN3"/>
    <mergeCell ref="FO3:GA3"/>
    <mergeCell ref="GB3:GN3"/>
    <mergeCell ref="CO3:DA3"/>
    <mergeCell ref="DB3:DN3"/>
    <mergeCell ref="DO3:EA3"/>
    <mergeCell ref="EB3:EN3"/>
    <mergeCell ref="HO3:IA3"/>
    <mergeCell ref="AO3:BA3"/>
    <mergeCell ref="B4:T4"/>
    <mergeCell ref="BB3:BN3"/>
    <mergeCell ref="BO3:CA3"/>
    <mergeCell ref="CB3:CN3"/>
    <mergeCell ref="B25:T25"/>
    <mergeCell ref="B26:T26"/>
    <mergeCell ref="B27:T27"/>
    <mergeCell ref="B20:T20"/>
    <mergeCell ref="AB3:AN3"/>
    <mergeCell ref="B3:T3"/>
  </mergeCells>
  <phoneticPr fontId="3" type="noConversion"/>
  <printOptions horizontalCentered="1" verticalCentered="1"/>
  <pageMargins left="0" right="0" top="0" bottom="0" header="0" footer="0"/>
  <pageSetup paperSize="9" scale="6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showGridLines="0" view="pageBreakPreview" zoomScale="85" zoomScaleNormal="82" zoomScaleSheetLayoutView="85" workbookViewId="0">
      <selection activeCell="L53" sqref="L53"/>
    </sheetView>
  </sheetViews>
  <sheetFormatPr baseColWidth="10" defaultColWidth="11.44140625" defaultRowHeight="13.2" x14ac:dyDescent="0.25"/>
  <cols>
    <col min="1" max="1" width="11.44140625" style="17"/>
    <col min="2" max="2" width="17.33203125" style="17" customWidth="1"/>
    <col min="3" max="3" width="13.6640625" style="17" customWidth="1"/>
    <col min="4" max="4" width="10.6640625" style="17" customWidth="1"/>
    <col min="5" max="5" width="13.6640625" style="17" customWidth="1"/>
    <col min="6" max="6" width="8.6640625" style="17" customWidth="1"/>
    <col min="7" max="7" width="13.6640625" style="17" customWidth="1"/>
    <col min="8" max="8" width="8.6640625" style="17" customWidth="1"/>
    <col min="9" max="16384" width="11.44140625" style="17"/>
  </cols>
  <sheetData>
    <row r="1" spans="2:23" s="15" customFormat="1" ht="24" customHeight="1" x14ac:dyDescent="0.25">
      <c r="B1" s="947" t="s">
        <v>121</v>
      </c>
      <c r="C1" s="947"/>
      <c r="D1" s="947"/>
      <c r="E1" s="947"/>
      <c r="F1" s="947"/>
      <c r="G1" s="947"/>
      <c r="H1" s="947"/>
      <c r="I1" s="64"/>
      <c r="J1" s="64"/>
      <c r="K1" s="64"/>
      <c r="L1" s="64"/>
      <c r="M1" s="64"/>
      <c r="N1" s="64"/>
      <c r="O1" s="64"/>
      <c r="P1" s="14"/>
      <c r="Q1" s="53"/>
      <c r="R1" s="696"/>
      <c r="S1" s="53"/>
      <c r="T1" s="369"/>
      <c r="U1" s="53"/>
      <c r="V1" s="696"/>
      <c r="W1" s="14"/>
    </row>
    <row r="2" spans="2:23" s="64" customFormat="1" ht="24.9" customHeight="1" x14ac:dyDescent="0.25">
      <c r="B2" s="64" t="s">
        <v>161</v>
      </c>
    </row>
    <row r="3" spans="2:23" s="64" customFormat="1" ht="34.5" customHeight="1" x14ac:dyDescent="0.25">
      <c r="B3" s="947" t="s">
        <v>164</v>
      </c>
      <c r="C3" s="947"/>
      <c r="D3" s="947"/>
      <c r="E3" s="947"/>
      <c r="F3" s="947"/>
      <c r="G3" s="947"/>
      <c r="H3" s="947"/>
    </row>
    <row r="4" spans="2:23" s="64" customFormat="1" ht="24.9" customHeight="1" thickBot="1" x14ac:dyDescent="0.3">
      <c r="B4" s="1019" t="s">
        <v>312</v>
      </c>
      <c r="C4" s="1019"/>
      <c r="D4" s="1019"/>
      <c r="E4" s="1019"/>
      <c r="F4" s="1019"/>
      <c r="G4" s="1019"/>
      <c r="H4" s="1019"/>
    </row>
    <row r="5" spans="2:23" s="64" customFormat="1" ht="24.9" customHeight="1" thickBot="1" x14ac:dyDescent="0.3">
      <c r="B5" s="1055" t="s">
        <v>1</v>
      </c>
      <c r="C5" s="974" t="s">
        <v>335</v>
      </c>
      <c r="D5" s="974"/>
      <c r="E5" s="974"/>
      <c r="F5" s="974"/>
      <c r="G5" s="980" t="s">
        <v>101</v>
      </c>
      <c r="H5" s="985"/>
    </row>
    <row r="6" spans="2:23" s="64" customFormat="1" ht="45.75" customHeight="1" thickBot="1" x14ac:dyDescent="0.3">
      <c r="B6" s="1153"/>
      <c r="C6" s="974" t="s">
        <v>14</v>
      </c>
      <c r="D6" s="975"/>
      <c r="E6" s="974" t="s">
        <v>13</v>
      </c>
      <c r="F6" s="974"/>
      <c r="G6" s="1057"/>
      <c r="H6" s="1084"/>
    </row>
    <row r="7" spans="2:23" ht="12" customHeight="1" x14ac:dyDescent="0.25">
      <c r="B7" s="839"/>
      <c r="C7" s="51"/>
      <c r="D7" s="561"/>
      <c r="E7" s="51"/>
      <c r="F7" s="561"/>
      <c r="G7" s="840"/>
      <c r="H7" s="841"/>
    </row>
    <row r="8" spans="2:23" ht="24.75" customHeight="1" x14ac:dyDescent="0.25">
      <c r="B8" s="842">
        <v>2000</v>
      </c>
      <c r="C8" s="51">
        <v>30</v>
      </c>
      <c r="D8" s="561"/>
      <c r="E8" s="51">
        <v>7</v>
      </c>
      <c r="F8" s="561"/>
      <c r="G8" s="452">
        <f t="shared" ref="G8:G14" si="0">SUM(C8:F8)</f>
        <v>37</v>
      </c>
      <c r="H8" s="843"/>
    </row>
    <row r="9" spans="2:23" ht="24.75" customHeight="1" x14ac:dyDescent="0.25">
      <c r="B9" s="842">
        <v>2001</v>
      </c>
      <c r="C9" s="51">
        <v>29</v>
      </c>
      <c r="D9" s="561"/>
      <c r="E9" s="51">
        <v>11</v>
      </c>
      <c r="F9" s="561"/>
      <c r="G9" s="452">
        <f t="shared" si="0"/>
        <v>40</v>
      </c>
      <c r="H9" s="843"/>
    </row>
    <row r="10" spans="2:23" ht="24.75" customHeight="1" x14ac:dyDescent="0.25">
      <c r="B10" s="842">
        <v>2002</v>
      </c>
      <c r="C10" s="51">
        <v>53</v>
      </c>
      <c r="D10" s="561"/>
      <c r="E10" s="51">
        <v>11</v>
      </c>
      <c r="F10" s="561"/>
      <c r="G10" s="452">
        <f t="shared" si="0"/>
        <v>64</v>
      </c>
      <c r="H10" s="843"/>
    </row>
    <row r="11" spans="2:23" ht="24.75" customHeight="1" x14ac:dyDescent="0.25">
      <c r="B11" s="842">
        <v>2003</v>
      </c>
      <c r="C11" s="51">
        <v>60</v>
      </c>
      <c r="D11" s="561"/>
      <c r="E11" s="51">
        <v>8</v>
      </c>
      <c r="F11" s="561"/>
      <c r="G11" s="452">
        <f t="shared" si="0"/>
        <v>68</v>
      </c>
      <c r="H11" s="843"/>
    </row>
    <row r="12" spans="2:23" ht="24.75" customHeight="1" x14ac:dyDescent="0.25">
      <c r="B12" s="842">
        <v>2004</v>
      </c>
      <c r="C12" s="51">
        <v>100</v>
      </c>
      <c r="D12" s="561"/>
      <c r="E12" s="51">
        <v>7</v>
      </c>
      <c r="F12" s="561"/>
      <c r="G12" s="452">
        <f t="shared" si="0"/>
        <v>107</v>
      </c>
      <c r="H12" s="843"/>
    </row>
    <row r="13" spans="2:23" ht="24.75" customHeight="1" x14ac:dyDescent="0.25">
      <c r="B13" s="842">
        <v>2005</v>
      </c>
      <c r="C13" s="51">
        <v>57</v>
      </c>
      <c r="D13" s="561"/>
      <c r="E13" s="51">
        <v>8</v>
      </c>
      <c r="F13" s="561"/>
      <c r="G13" s="452">
        <f t="shared" si="0"/>
        <v>65</v>
      </c>
      <c r="H13" s="843"/>
    </row>
    <row r="14" spans="2:23" ht="24.75" customHeight="1" x14ac:dyDescent="0.25">
      <c r="B14" s="842">
        <v>2006</v>
      </c>
      <c r="C14" s="51">
        <v>58</v>
      </c>
      <c r="D14" s="561"/>
      <c r="E14" s="51">
        <v>9</v>
      </c>
      <c r="F14" s="561"/>
      <c r="G14" s="452">
        <f t="shared" si="0"/>
        <v>67</v>
      </c>
      <c r="H14" s="843"/>
    </row>
    <row r="15" spans="2:23" ht="24.9" customHeight="1" x14ac:dyDescent="0.25">
      <c r="B15" s="842">
        <v>2007</v>
      </c>
      <c r="C15" s="51">
        <v>47</v>
      </c>
      <c r="D15" s="561"/>
      <c r="E15" s="51">
        <v>26</v>
      </c>
      <c r="F15" s="561"/>
      <c r="G15" s="452">
        <f t="shared" ref="G15:G21" si="1">SUM(C15:F15)</f>
        <v>73</v>
      </c>
      <c r="H15" s="843"/>
    </row>
    <row r="16" spans="2:23" ht="24.9" customHeight="1" x14ac:dyDescent="0.25">
      <c r="B16" s="842">
        <v>2008</v>
      </c>
      <c r="C16" s="51">
        <v>33</v>
      </c>
      <c r="D16" s="561"/>
      <c r="E16" s="51">
        <v>30</v>
      </c>
      <c r="F16" s="561"/>
      <c r="G16" s="452">
        <f t="shared" si="1"/>
        <v>63</v>
      </c>
      <c r="H16" s="843"/>
    </row>
    <row r="17" spans="2:19" ht="24.9" customHeight="1" x14ac:dyDescent="0.25">
      <c r="B17" s="842">
        <v>2009</v>
      </c>
      <c r="C17" s="51">
        <v>47</v>
      </c>
      <c r="D17" s="561"/>
      <c r="E17" s="51">
        <v>52</v>
      </c>
      <c r="F17" s="561"/>
      <c r="G17" s="452">
        <f t="shared" si="1"/>
        <v>99</v>
      </c>
      <c r="H17" s="843"/>
    </row>
    <row r="18" spans="2:19" ht="24.9" customHeight="1" x14ac:dyDescent="0.25">
      <c r="B18" s="842">
        <v>2010</v>
      </c>
      <c r="C18" s="17">
        <v>27</v>
      </c>
      <c r="E18" s="17">
        <v>56</v>
      </c>
      <c r="G18" s="453">
        <f t="shared" si="1"/>
        <v>83</v>
      </c>
      <c r="H18" s="843"/>
    </row>
    <row r="19" spans="2:19" ht="24.9" customHeight="1" x14ac:dyDescent="0.25">
      <c r="B19" s="842">
        <v>2011</v>
      </c>
      <c r="C19" s="17">
        <v>38</v>
      </c>
      <c r="E19" s="17">
        <v>46</v>
      </c>
      <c r="G19" s="453">
        <f t="shared" si="1"/>
        <v>84</v>
      </c>
      <c r="H19" s="843"/>
    </row>
    <row r="20" spans="2:19" ht="24.9" customHeight="1" x14ac:dyDescent="0.25">
      <c r="B20" s="842">
        <v>2012</v>
      </c>
      <c r="C20" s="17">
        <v>48</v>
      </c>
      <c r="E20" s="17">
        <v>41</v>
      </c>
      <c r="G20" s="453">
        <f>SUM(C20:F20)</f>
        <v>89</v>
      </c>
      <c r="H20" s="843"/>
    </row>
    <row r="21" spans="2:19" ht="24.75" customHeight="1" x14ac:dyDescent="0.25">
      <c r="B21" s="842">
        <v>2013</v>
      </c>
      <c r="C21" s="17">
        <v>36</v>
      </c>
      <c r="E21" s="17">
        <v>58</v>
      </c>
      <c r="G21" s="453">
        <f t="shared" si="1"/>
        <v>94</v>
      </c>
      <c r="H21" s="843"/>
    </row>
    <row r="22" spans="2:19" ht="24.75" customHeight="1" x14ac:dyDescent="0.25">
      <c r="B22" s="842">
        <v>2014</v>
      </c>
      <c r="C22" s="51">
        <v>44</v>
      </c>
      <c r="D22" s="561"/>
      <c r="E22" s="51">
        <v>51</v>
      </c>
      <c r="F22" s="561"/>
      <c r="G22" s="452">
        <f>SUM(C22:F22)</f>
        <v>95</v>
      </c>
      <c r="H22" s="843"/>
    </row>
    <row r="23" spans="2:19" ht="24.75" customHeight="1" x14ac:dyDescent="0.25">
      <c r="B23" s="842">
        <v>2015</v>
      </c>
      <c r="C23" s="51">
        <v>23</v>
      </c>
      <c r="D23" s="561"/>
      <c r="E23" s="51">
        <v>24</v>
      </c>
      <c r="F23" s="561"/>
      <c r="G23" s="452">
        <f>SUM(C23:F23)</f>
        <v>47</v>
      </c>
      <c r="H23" s="843"/>
    </row>
    <row r="24" spans="2:19" ht="15" customHeight="1" x14ac:dyDescent="0.25">
      <c r="B24" s="842">
        <v>2016</v>
      </c>
      <c r="C24" s="51">
        <v>20</v>
      </c>
      <c r="D24" s="561"/>
      <c r="E24" s="51">
        <v>21</v>
      </c>
      <c r="F24" s="561"/>
      <c r="G24" s="452">
        <f>SUM(C24:F24)</f>
        <v>41</v>
      </c>
      <c r="H24" s="843"/>
    </row>
    <row r="25" spans="2:19" ht="21" customHeight="1" x14ac:dyDescent="0.25">
      <c r="B25" s="842">
        <v>2017</v>
      </c>
      <c r="C25" s="51">
        <v>18</v>
      </c>
      <c r="D25" s="561"/>
      <c r="E25" s="51">
        <v>27</v>
      </c>
      <c r="F25" s="561"/>
      <c r="G25" s="452">
        <f>SUM(C25:F25)</f>
        <v>45</v>
      </c>
      <c r="H25" s="843"/>
    </row>
    <row r="26" spans="2:19" ht="13.5" customHeight="1" thickBot="1" x14ac:dyDescent="0.3">
      <c r="B26" s="844"/>
      <c r="C26" s="845"/>
      <c r="D26" s="846"/>
      <c r="E26" s="845"/>
      <c r="F26" s="846"/>
      <c r="G26" s="454"/>
      <c r="H26" s="712"/>
    </row>
    <row r="27" spans="2:19" ht="20.25" customHeight="1" x14ac:dyDescent="0.25">
      <c r="B27" s="1152" t="s">
        <v>222</v>
      </c>
      <c r="C27" s="1152"/>
      <c r="D27" s="1152"/>
      <c r="E27" s="1152"/>
      <c r="F27" s="1152"/>
      <c r="G27" s="1152"/>
      <c r="H27" s="1152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2:19" x14ac:dyDescent="0.25">
      <c r="B28" s="19"/>
      <c r="C28" s="15"/>
      <c r="D28" s="15"/>
      <c r="E28" s="15"/>
      <c r="F28" s="15"/>
      <c r="G28" s="15"/>
      <c r="H28" s="15"/>
    </row>
    <row r="29" spans="2:19" x14ac:dyDescent="0.25">
      <c r="B29" s="19"/>
      <c r="C29" s="15"/>
      <c r="D29" s="15"/>
      <c r="E29" s="15"/>
      <c r="F29" s="15"/>
      <c r="G29" s="15"/>
      <c r="H29" s="15"/>
    </row>
  </sheetData>
  <mergeCells count="9">
    <mergeCell ref="B27:H27"/>
    <mergeCell ref="B1:H1"/>
    <mergeCell ref="B3:H3"/>
    <mergeCell ref="B4:H4"/>
    <mergeCell ref="B5:B6"/>
    <mergeCell ref="C5:F5"/>
    <mergeCell ref="G5:H6"/>
    <mergeCell ref="C6:D6"/>
    <mergeCell ref="E6:F6"/>
  </mergeCells>
  <phoneticPr fontId="3" type="noConversion"/>
  <printOptions horizontalCentered="1" verticalCentered="1"/>
  <pageMargins left="0" right="0" top="0" bottom="0" header="0" footer="0"/>
  <pageSetup paperSize="9" scale="90" orientation="portrait" r:id="rId1"/>
  <headerFooter alignWithMargins="0"/>
  <ignoredErrors>
    <ignoredError sqref="G8:G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9"/>
  <sheetViews>
    <sheetView showGridLines="0" topLeftCell="A32" zoomScaleNormal="100" zoomScaleSheetLayoutView="79" workbookViewId="0">
      <selection activeCell="L53" sqref="L53"/>
    </sheetView>
  </sheetViews>
  <sheetFormatPr baseColWidth="10" defaultRowHeight="13.2" x14ac:dyDescent="0.25"/>
  <cols>
    <col min="2" max="2" width="3.44140625" customWidth="1"/>
    <col min="3" max="3" width="13.88671875" customWidth="1"/>
    <col min="4" max="4" width="15" customWidth="1"/>
    <col min="5" max="5" width="25.44140625" customWidth="1"/>
    <col min="6" max="6" width="24" customWidth="1"/>
    <col min="7" max="7" width="7.109375" customWidth="1"/>
    <col min="8" max="8" width="16.33203125" customWidth="1"/>
    <col min="9" max="9" width="16" customWidth="1"/>
    <col min="10" max="10" width="14" customWidth="1"/>
    <col min="11" max="11" width="11.44140625" customWidth="1"/>
  </cols>
  <sheetData>
    <row r="1" spans="3:11" ht="5.25" customHeight="1" x14ac:dyDescent="0.25"/>
    <row r="2" spans="3:11" ht="38.25" customHeight="1" x14ac:dyDescent="0.25">
      <c r="C2" s="193"/>
      <c r="D2" s="193"/>
      <c r="E2" s="193"/>
      <c r="F2" s="193"/>
      <c r="H2" s="552"/>
      <c r="I2" s="552"/>
      <c r="J2" s="552"/>
      <c r="K2" s="552"/>
    </row>
    <row r="3" spans="3:11" ht="6" customHeight="1" x14ac:dyDescent="0.25">
      <c r="H3" s="552"/>
      <c r="I3" s="552"/>
      <c r="J3" s="552"/>
      <c r="K3" s="552"/>
    </row>
    <row r="4" spans="3:11" ht="37.5" customHeight="1" x14ac:dyDescent="0.25">
      <c r="H4" s="552"/>
      <c r="I4" s="552"/>
      <c r="J4" s="552"/>
      <c r="K4" s="552"/>
    </row>
    <row r="5" spans="3:11" ht="6" customHeight="1" x14ac:dyDescent="0.25">
      <c r="H5" s="552"/>
      <c r="I5" s="552"/>
      <c r="J5" s="552"/>
      <c r="K5" s="552"/>
    </row>
    <row r="6" spans="3:11" ht="36" customHeight="1" x14ac:dyDescent="0.25">
      <c r="H6" s="552"/>
      <c r="I6" s="552"/>
      <c r="J6" s="552"/>
      <c r="K6" s="552"/>
    </row>
    <row r="7" spans="3:11" ht="9.75" customHeight="1" x14ac:dyDescent="0.25">
      <c r="H7" s="552"/>
      <c r="I7" s="552"/>
      <c r="J7" s="552"/>
      <c r="K7" s="552"/>
    </row>
    <row r="8" spans="3:11" ht="18.75" customHeight="1" x14ac:dyDescent="0.25">
      <c r="H8" s="552"/>
      <c r="I8" s="552"/>
      <c r="J8" s="552"/>
      <c r="K8" s="552"/>
    </row>
    <row r="9" spans="3:11" ht="20.25" customHeight="1" x14ac:dyDescent="0.25">
      <c r="H9" s="552"/>
      <c r="I9" s="552"/>
      <c r="J9" s="552"/>
      <c r="K9" s="552"/>
    </row>
    <row r="10" spans="3:11" ht="21.75" customHeight="1" x14ac:dyDescent="0.25">
      <c r="H10" s="552"/>
      <c r="I10" s="552"/>
      <c r="J10" s="552"/>
      <c r="K10" s="552"/>
    </row>
    <row r="11" spans="3:11" ht="18.75" customHeight="1" x14ac:dyDescent="0.25">
      <c r="H11" s="552"/>
      <c r="I11" s="552"/>
      <c r="J11" s="552"/>
      <c r="K11" s="552"/>
    </row>
    <row r="12" spans="3:11" ht="15" customHeight="1" x14ac:dyDescent="0.25">
      <c r="H12" s="552"/>
      <c r="I12" s="552"/>
      <c r="J12" s="552"/>
      <c r="K12" s="552"/>
    </row>
    <row r="13" spans="3:11" x14ac:dyDescent="0.25">
      <c r="H13" s="552"/>
      <c r="I13" s="552"/>
      <c r="J13" s="552"/>
      <c r="K13" s="552"/>
    </row>
    <row r="14" spans="3:11" x14ac:dyDescent="0.25">
      <c r="H14" s="552"/>
      <c r="I14" s="552"/>
      <c r="J14" s="552"/>
      <c r="K14" s="552"/>
    </row>
    <row r="15" spans="3:11" x14ac:dyDescent="0.25">
      <c r="H15" s="552"/>
      <c r="I15" s="552"/>
      <c r="J15" s="552"/>
      <c r="K15" s="552"/>
    </row>
    <row r="16" spans="3:11" x14ac:dyDescent="0.25">
      <c r="H16" s="552"/>
      <c r="I16" s="552"/>
      <c r="J16" s="552"/>
      <c r="K16" s="552"/>
    </row>
    <row r="17" spans="8:13" x14ac:dyDescent="0.25">
      <c r="H17" s="552"/>
      <c r="I17" s="552"/>
      <c r="J17" s="552"/>
      <c r="K17" s="552"/>
    </row>
    <row r="18" spans="8:13" x14ac:dyDescent="0.25">
      <c r="H18" s="552"/>
      <c r="I18" s="552"/>
      <c r="J18" s="552"/>
      <c r="K18" s="552"/>
    </row>
    <row r="19" spans="8:13" x14ac:dyDescent="0.25">
      <c r="H19" s="552"/>
      <c r="I19" s="552"/>
      <c r="J19" s="552"/>
      <c r="K19" s="552"/>
    </row>
    <row r="20" spans="8:13" x14ac:dyDescent="0.25">
      <c r="H20" s="552"/>
      <c r="I20" s="552"/>
      <c r="J20" s="552"/>
      <c r="K20" s="552"/>
    </row>
    <row r="21" spans="8:13" x14ac:dyDescent="0.25">
      <c r="H21" s="552"/>
      <c r="I21" s="552"/>
      <c r="J21" s="552"/>
      <c r="K21" s="552"/>
    </row>
    <row r="22" spans="8:13" x14ac:dyDescent="0.25">
      <c r="H22" s="552"/>
      <c r="I22" s="552"/>
      <c r="J22" s="552"/>
      <c r="K22" s="552"/>
    </row>
    <row r="23" spans="8:13" x14ac:dyDescent="0.25">
      <c r="H23" s="552"/>
      <c r="I23" s="552"/>
      <c r="J23" s="552"/>
      <c r="K23" s="552"/>
    </row>
    <row r="24" spans="8:13" x14ac:dyDescent="0.25">
      <c r="H24" s="552"/>
      <c r="I24" s="552"/>
      <c r="J24" s="552"/>
      <c r="K24" s="552"/>
    </row>
    <row r="25" spans="8:13" x14ac:dyDescent="0.25">
      <c r="H25" s="552"/>
      <c r="I25" s="552"/>
      <c r="J25" s="552"/>
      <c r="K25" s="552"/>
      <c r="M25" s="552"/>
    </row>
    <row r="26" spans="8:13" x14ac:dyDescent="0.25">
      <c r="H26" s="552"/>
      <c r="I26" s="552"/>
      <c r="J26" s="552"/>
      <c r="K26" s="552"/>
    </row>
    <row r="27" spans="8:13" x14ac:dyDescent="0.25">
      <c r="H27" s="552"/>
      <c r="I27" s="552"/>
      <c r="J27" s="552"/>
      <c r="K27" s="552"/>
    </row>
    <row r="28" spans="8:13" x14ac:dyDescent="0.25">
      <c r="H28" s="552"/>
      <c r="I28" s="552"/>
      <c r="J28" s="552"/>
      <c r="K28" s="552"/>
    </row>
    <row r="29" spans="8:13" x14ac:dyDescent="0.25">
      <c r="H29" s="552"/>
      <c r="I29" s="552"/>
      <c r="J29" s="552"/>
      <c r="K29" s="552"/>
    </row>
    <row r="30" spans="8:13" x14ac:dyDescent="0.25">
      <c r="H30" s="552"/>
      <c r="I30" s="552"/>
      <c r="J30" s="552"/>
      <c r="K30" s="552"/>
    </row>
    <row r="31" spans="8:13" x14ac:dyDescent="0.25">
      <c r="H31" s="552"/>
      <c r="I31" s="552"/>
      <c r="J31" s="552"/>
      <c r="K31" s="552"/>
    </row>
    <row r="32" spans="8:13" x14ac:dyDescent="0.25">
      <c r="H32" s="552"/>
      <c r="I32" s="552"/>
      <c r="J32" s="552"/>
      <c r="K32" s="552"/>
    </row>
    <row r="33" spans="8:11" x14ac:dyDescent="0.25">
      <c r="H33" s="552"/>
      <c r="I33" s="552"/>
      <c r="J33" s="552"/>
      <c r="K33" s="552"/>
    </row>
    <row r="34" spans="8:11" x14ac:dyDescent="0.25">
      <c r="H34" s="552"/>
      <c r="I34" s="552"/>
      <c r="J34" s="552"/>
      <c r="K34" s="552"/>
    </row>
    <row r="35" spans="8:11" x14ac:dyDescent="0.25">
      <c r="H35" s="552"/>
      <c r="I35" s="552"/>
      <c r="J35" s="552"/>
      <c r="K35" s="552"/>
    </row>
    <row r="36" spans="8:11" x14ac:dyDescent="0.25">
      <c r="H36" s="552"/>
      <c r="I36" s="552"/>
      <c r="J36" s="552"/>
      <c r="K36" s="552"/>
    </row>
    <row r="37" spans="8:11" x14ac:dyDescent="0.25">
      <c r="H37" s="552"/>
      <c r="I37" s="552"/>
      <c r="J37" s="552"/>
      <c r="K37" s="552"/>
    </row>
    <row r="38" spans="8:11" x14ac:dyDescent="0.25">
      <c r="H38" s="552"/>
      <c r="I38" s="552"/>
      <c r="J38" s="552"/>
      <c r="K38" s="552"/>
    </row>
    <row r="39" spans="8:11" x14ac:dyDescent="0.25">
      <c r="H39" s="552"/>
      <c r="I39" s="552"/>
      <c r="J39" s="552"/>
      <c r="K39" s="552"/>
    </row>
    <row r="40" spans="8:11" x14ac:dyDescent="0.25">
      <c r="H40" s="552"/>
      <c r="I40" s="552"/>
      <c r="J40" s="552"/>
      <c r="K40" s="552"/>
    </row>
    <row r="41" spans="8:11" x14ac:dyDescent="0.25">
      <c r="H41" s="552"/>
      <c r="I41" s="552"/>
      <c r="J41" s="552"/>
      <c r="K41" s="552"/>
    </row>
    <row r="42" spans="8:11" x14ac:dyDescent="0.25">
      <c r="H42" s="552"/>
      <c r="I42" s="552"/>
      <c r="J42" s="552"/>
      <c r="K42" s="552"/>
    </row>
    <row r="43" spans="8:11" x14ac:dyDescent="0.25">
      <c r="H43" s="552"/>
      <c r="I43" s="552"/>
      <c r="J43" s="552"/>
      <c r="K43" s="552"/>
    </row>
    <row r="44" spans="8:11" x14ac:dyDescent="0.25">
      <c r="H44" s="552"/>
      <c r="I44" s="552"/>
      <c r="J44" s="552"/>
      <c r="K44" s="552"/>
    </row>
    <row r="45" spans="8:11" x14ac:dyDescent="0.25">
      <c r="H45" s="552"/>
      <c r="I45" s="552"/>
      <c r="J45" s="552"/>
      <c r="K45" s="552"/>
    </row>
    <row r="46" spans="8:11" ht="11.25" customHeight="1" x14ac:dyDescent="0.25">
      <c r="H46" s="552"/>
      <c r="I46" s="552"/>
      <c r="J46" s="552"/>
      <c r="K46" s="552"/>
    </row>
    <row r="47" spans="8:11" x14ac:dyDescent="0.25">
      <c r="H47" s="552"/>
      <c r="I47" s="552"/>
      <c r="J47" s="552"/>
      <c r="K47" s="552"/>
    </row>
    <row r="48" spans="8:11" x14ac:dyDescent="0.25">
      <c r="H48" s="552"/>
      <c r="I48" s="552"/>
      <c r="J48" s="552"/>
      <c r="K48" s="552"/>
    </row>
    <row r="49" spans="3:11" x14ac:dyDescent="0.25">
      <c r="H49" s="552"/>
      <c r="I49" s="552"/>
      <c r="J49" s="552"/>
      <c r="K49" s="552"/>
    </row>
    <row r="50" spans="3:11" x14ac:dyDescent="0.25">
      <c r="H50" s="552"/>
      <c r="I50" s="552"/>
      <c r="J50" s="552"/>
      <c r="K50" s="552"/>
    </row>
    <row r="51" spans="3:11" x14ac:dyDescent="0.25">
      <c r="H51" s="552"/>
      <c r="I51" s="552"/>
      <c r="J51" s="552"/>
      <c r="K51" s="552"/>
    </row>
    <row r="52" spans="3:11" x14ac:dyDescent="0.25">
      <c r="H52" s="552"/>
      <c r="I52" s="552"/>
      <c r="J52" s="552"/>
      <c r="K52" s="552"/>
    </row>
    <row r="53" spans="3:11" x14ac:dyDescent="0.25">
      <c r="H53" s="552"/>
      <c r="I53" s="552"/>
      <c r="J53" s="552"/>
      <c r="K53" s="552"/>
    </row>
    <row r="54" spans="3:11" x14ac:dyDescent="0.25">
      <c r="H54" s="552"/>
      <c r="I54" s="552"/>
      <c r="J54" s="552"/>
      <c r="K54" s="552"/>
    </row>
    <row r="55" spans="3:11" x14ac:dyDescent="0.25">
      <c r="H55" s="552"/>
      <c r="I55" s="552"/>
      <c r="J55" s="552"/>
      <c r="K55" s="552"/>
    </row>
    <row r="56" spans="3:11" x14ac:dyDescent="0.25">
      <c r="H56" s="552"/>
      <c r="I56" s="552"/>
      <c r="J56" s="552"/>
      <c r="K56" s="552"/>
    </row>
    <row r="57" spans="3:11" x14ac:dyDescent="0.25">
      <c r="H57" s="552"/>
      <c r="I57" s="552"/>
      <c r="J57" s="552"/>
      <c r="K57" s="552"/>
    </row>
    <row r="58" spans="3:11" x14ac:dyDescent="0.25">
      <c r="C58" s="18" t="s">
        <v>274</v>
      </c>
      <c r="H58" s="552"/>
      <c r="I58" s="552"/>
      <c r="J58" s="552"/>
      <c r="K58" s="552"/>
    </row>
    <row r="59" spans="3:11" ht="21" customHeight="1" x14ac:dyDescent="0.25"/>
  </sheetData>
  <printOptions horizontalCentered="1" verticalCentered="1"/>
  <pageMargins left="0" right="0" top="0" bottom="0" header="0" footer="0"/>
  <pageSetup paperSize="9" scale="64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showGridLines="0" view="pageBreakPreview" zoomScale="60" zoomScaleNormal="86" workbookViewId="0">
      <selection activeCell="L53" sqref="L53"/>
    </sheetView>
  </sheetViews>
  <sheetFormatPr baseColWidth="10" defaultColWidth="11.44140625" defaultRowHeight="13.2" x14ac:dyDescent="0.25"/>
  <cols>
    <col min="1" max="1" width="6.44140625" style="1" customWidth="1"/>
    <col min="2" max="2" width="16" style="1" customWidth="1"/>
    <col min="3" max="3" width="11.33203125" style="1" customWidth="1"/>
    <col min="4" max="4" width="3.6640625" style="1" customWidth="1"/>
    <col min="5" max="5" width="9.33203125" style="1" customWidth="1"/>
    <col min="6" max="6" width="3.6640625" style="1" customWidth="1"/>
    <col min="7" max="7" width="12" style="1" customWidth="1"/>
    <col min="8" max="8" width="5.6640625" style="1" customWidth="1"/>
    <col min="9" max="9" width="11.6640625" style="1" customWidth="1"/>
    <col min="10" max="10" width="3.6640625" style="1" customWidth="1"/>
    <col min="11" max="11" width="10" style="1" customWidth="1"/>
    <col min="12" max="12" width="3.6640625" style="1" customWidth="1"/>
    <col min="13" max="13" width="16.44140625" style="1" customWidth="1"/>
    <col min="14" max="14" width="5.6640625" style="1" customWidth="1"/>
    <col min="15" max="15" width="12.6640625" style="1" customWidth="1"/>
    <col min="16" max="16" width="3.5546875" style="1" customWidth="1"/>
    <col min="17" max="17" width="12" style="1" customWidth="1"/>
    <col min="18" max="18" width="5.6640625" style="1" customWidth="1"/>
    <col min="19" max="19" width="19.33203125" style="1" customWidth="1"/>
    <col min="20" max="20" width="5.6640625" style="1" customWidth="1"/>
    <col min="21" max="21" width="6.44140625" style="1" customWidth="1"/>
    <col min="22" max="16384" width="11.44140625" style="1"/>
  </cols>
  <sheetData>
    <row r="1" spans="2:20" s="15" customFormat="1" ht="30" customHeight="1" x14ac:dyDescent="0.25">
      <c r="B1" s="971" t="s">
        <v>124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</row>
    <row r="2" spans="2:20" s="15" customFormat="1" ht="30" customHeight="1" x14ac:dyDescent="0.25">
      <c r="B2" s="16" t="s">
        <v>161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42"/>
    </row>
    <row r="3" spans="2:20" s="15" customFormat="1" ht="58.5" customHeight="1" x14ac:dyDescent="0.25">
      <c r="B3" s="973" t="s">
        <v>240</v>
      </c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</row>
    <row r="4" spans="2:20" s="15" customFormat="1" ht="35.25" customHeight="1" thickBot="1" x14ac:dyDescent="0.3">
      <c r="B4" s="1070" t="s">
        <v>312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</row>
    <row r="5" spans="2:20" ht="30" customHeight="1" thickBot="1" x14ac:dyDescent="0.3">
      <c r="B5" s="1071" t="s">
        <v>1</v>
      </c>
      <c r="C5" s="1162" t="s">
        <v>2</v>
      </c>
      <c r="D5" s="1068"/>
      <c r="E5" s="1068"/>
      <c r="F5" s="1068"/>
      <c r="G5" s="1068"/>
      <c r="H5" s="1069"/>
      <c r="I5" s="228" t="s">
        <v>11</v>
      </c>
      <c r="J5" s="229"/>
      <c r="K5" s="229"/>
      <c r="L5" s="229"/>
      <c r="M5" s="230"/>
      <c r="N5" s="231"/>
      <c r="O5" s="1066" t="s">
        <v>103</v>
      </c>
      <c r="P5" s="1067"/>
      <c r="Q5" s="1067"/>
      <c r="R5" s="1067"/>
      <c r="S5" s="1068"/>
      <c r="T5" s="1069"/>
    </row>
    <row r="6" spans="2:20" ht="18" customHeight="1" x14ac:dyDescent="0.25">
      <c r="B6" s="1160"/>
      <c r="C6" s="1154" t="s">
        <v>165</v>
      </c>
      <c r="D6" s="1155"/>
      <c r="E6" s="1154" t="s">
        <v>165</v>
      </c>
      <c r="F6" s="1156"/>
      <c r="G6" s="1072" t="s">
        <v>6</v>
      </c>
      <c r="H6" s="1159"/>
      <c r="I6" s="1154" t="s">
        <v>165</v>
      </c>
      <c r="J6" s="1155"/>
      <c r="K6" s="1154" t="s">
        <v>165</v>
      </c>
      <c r="L6" s="1156"/>
      <c r="M6" s="1066" t="s">
        <v>6</v>
      </c>
      <c r="N6" s="1074"/>
      <c r="O6" s="1154" t="s">
        <v>165</v>
      </c>
      <c r="P6" s="1155"/>
      <c r="Q6" s="1154" t="s">
        <v>165</v>
      </c>
      <c r="R6" s="1156"/>
      <c r="S6" s="1066" t="s">
        <v>6</v>
      </c>
      <c r="T6" s="1074"/>
    </row>
    <row r="7" spans="2:20" ht="24.9" customHeight="1" thickBot="1" x14ac:dyDescent="0.3">
      <c r="B7" s="1161"/>
      <c r="C7" s="1157" t="s">
        <v>14</v>
      </c>
      <c r="D7" s="1163"/>
      <c r="E7" s="1157" t="s">
        <v>13</v>
      </c>
      <c r="F7" s="1158"/>
      <c r="G7" s="1073"/>
      <c r="H7" s="1094"/>
      <c r="I7" s="1157" t="s">
        <v>14</v>
      </c>
      <c r="J7" s="1163"/>
      <c r="K7" s="1157" t="s">
        <v>13</v>
      </c>
      <c r="L7" s="1158"/>
      <c r="M7" s="1073"/>
      <c r="N7" s="1094"/>
      <c r="O7" s="1157" t="s">
        <v>14</v>
      </c>
      <c r="P7" s="1163"/>
      <c r="Q7" s="1157" t="s">
        <v>13</v>
      </c>
      <c r="R7" s="1158"/>
      <c r="S7" s="1073"/>
      <c r="T7" s="1094"/>
    </row>
    <row r="8" spans="2:20" s="4" customFormat="1" x14ac:dyDescent="0.25">
      <c r="B8" s="910"/>
      <c r="C8" s="80"/>
      <c r="D8" s="779"/>
      <c r="E8" s="82"/>
      <c r="F8" s="779"/>
      <c r="G8" s="771"/>
      <c r="H8" s="781"/>
      <c r="I8" s="82"/>
      <c r="J8" s="779"/>
      <c r="K8" s="82"/>
      <c r="L8" s="780"/>
      <c r="M8" s="771"/>
      <c r="N8" s="782"/>
      <c r="O8" s="110"/>
      <c r="P8" s="780"/>
      <c r="Q8" s="110"/>
      <c r="R8" s="780"/>
      <c r="S8" s="771"/>
      <c r="T8" s="782"/>
    </row>
    <row r="9" spans="2:20" s="4" customFormat="1" ht="24.9" customHeight="1" x14ac:dyDescent="0.25">
      <c r="B9" s="162">
        <v>2000</v>
      </c>
      <c r="C9" s="80">
        <v>30</v>
      </c>
      <c r="D9" s="779"/>
      <c r="E9" s="82">
        <v>7</v>
      </c>
      <c r="F9" s="779"/>
      <c r="G9" s="771">
        <f>SUM(C9+E9)</f>
        <v>37</v>
      </c>
      <c r="H9" s="781"/>
      <c r="I9" s="82">
        <v>4366</v>
      </c>
      <c r="J9" s="779"/>
      <c r="K9" s="82">
        <v>914</v>
      </c>
      <c r="L9" s="780"/>
      <c r="M9" s="771">
        <f>SUM(I9+K9)</f>
        <v>5280</v>
      </c>
      <c r="N9" s="782"/>
      <c r="O9" s="97">
        <v>55427</v>
      </c>
      <c r="P9" s="780"/>
      <c r="Q9" s="97">
        <v>126264</v>
      </c>
      <c r="R9" s="780"/>
      <c r="S9" s="771">
        <f>SUM(O9+Q9)</f>
        <v>181691</v>
      </c>
      <c r="T9" s="782"/>
    </row>
    <row r="10" spans="2:20" s="4" customFormat="1" ht="24.9" customHeight="1" x14ac:dyDescent="0.25">
      <c r="B10" s="162">
        <v>2001</v>
      </c>
      <c r="C10" s="80">
        <v>29</v>
      </c>
      <c r="D10" s="779"/>
      <c r="E10" s="82">
        <v>11</v>
      </c>
      <c r="F10" s="779"/>
      <c r="G10" s="771">
        <f>SUM(C10+E10)</f>
        <v>40</v>
      </c>
      <c r="H10" s="781"/>
      <c r="I10" s="82">
        <v>8611</v>
      </c>
      <c r="J10" s="779"/>
      <c r="K10" s="82">
        <v>2439</v>
      </c>
      <c r="L10" s="780"/>
      <c r="M10" s="771">
        <f>SUM(I10+K10)</f>
        <v>11050</v>
      </c>
      <c r="N10" s="782"/>
      <c r="O10" s="97">
        <v>195338</v>
      </c>
      <c r="P10" s="780"/>
      <c r="Q10" s="97">
        <v>293592</v>
      </c>
      <c r="R10" s="780"/>
      <c r="S10" s="771">
        <f>SUM(O10+Q10)</f>
        <v>488930</v>
      </c>
      <c r="T10" s="782"/>
    </row>
    <row r="11" spans="2:20" s="4" customFormat="1" ht="24.9" customHeight="1" x14ac:dyDescent="0.25">
      <c r="B11" s="162">
        <v>2002</v>
      </c>
      <c r="C11" s="80">
        <v>53</v>
      </c>
      <c r="D11" s="779"/>
      <c r="E11" s="82">
        <v>11</v>
      </c>
      <c r="F11" s="779"/>
      <c r="G11" s="771">
        <f>SUM(C11+E11)</f>
        <v>64</v>
      </c>
      <c r="H11" s="781"/>
      <c r="I11" s="82">
        <v>17912</v>
      </c>
      <c r="J11" s="779"/>
      <c r="K11" s="82">
        <v>5013</v>
      </c>
      <c r="L11" s="780"/>
      <c r="M11" s="771">
        <f>SUM(I11+K11)</f>
        <v>22925</v>
      </c>
      <c r="N11" s="782"/>
      <c r="O11" s="97">
        <v>331736</v>
      </c>
      <c r="P11" s="780"/>
      <c r="Q11" s="97">
        <v>580912</v>
      </c>
      <c r="R11" s="780"/>
      <c r="S11" s="771">
        <f>SUM(O11+Q11)</f>
        <v>912648</v>
      </c>
      <c r="T11" s="782"/>
    </row>
    <row r="12" spans="2:20" s="4" customFormat="1" ht="24.9" customHeight="1" x14ac:dyDescent="0.25">
      <c r="B12" s="162">
        <v>2003</v>
      </c>
      <c r="C12" s="80">
        <v>60</v>
      </c>
      <c r="D12" s="779"/>
      <c r="E12" s="82">
        <v>8</v>
      </c>
      <c r="F12" s="779"/>
      <c r="G12" s="771">
        <f>SUM(C12+E12)</f>
        <v>68</v>
      </c>
      <c r="H12" s="781"/>
      <c r="I12" s="82">
        <v>29458</v>
      </c>
      <c r="J12" s="779"/>
      <c r="K12" s="82">
        <v>7865</v>
      </c>
      <c r="L12" s="780"/>
      <c r="M12" s="771">
        <f>SUM(I12+K12)</f>
        <v>37323</v>
      </c>
      <c r="N12" s="782"/>
      <c r="O12" s="97">
        <v>615466</v>
      </c>
      <c r="P12" s="780"/>
      <c r="Q12" s="97">
        <v>265896</v>
      </c>
      <c r="R12" s="780"/>
      <c r="S12" s="771">
        <f t="shared" ref="S12:S26" si="0">SUM(O12+Q12)</f>
        <v>881362</v>
      </c>
      <c r="T12" s="782"/>
    </row>
    <row r="13" spans="2:20" s="4" customFormat="1" ht="24.9" customHeight="1" x14ac:dyDescent="0.25">
      <c r="B13" s="162">
        <v>2004</v>
      </c>
      <c r="C13" s="80">
        <v>100</v>
      </c>
      <c r="D13" s="783"/>
      <c r="E13" s="82">
        <v>7</v>
      </c>
      <c r="F13" s="779"/>
      <c r="G13" s="771">
        <f>SUM(E13+C13)</f>
        <v>107</v>
      </c>
      <c r="H13" s="784"/>
      <c r="I13" s="82">
        <v>27093</v>
      </c>
      <c r="J13" s="779"/>
      <c r="K13" s="82">
        <v>2180</v>
      </c>
      <c r="L13" s="780"/>
      <c r="M13" s="771">
        <f t="shared" ref="M13:M26" si="1">SUM(I13+K13)</f>
        <v>29273</v>
      </c>
      <c r="N13" s="782"/>
      <c r="O13" s="97">
        <v>374136</v>
      </c>
      <c r="P13" s="780"/>
      <c r="Q13" s="97">
        <v>208192</v>
      </c>
      <c r="R13" s="911"/>
      <c r="S13" s="771">
        <f t="shared" si="0"/>
        <v>582328</v>
      </c>
      <c r="T13" s="782"/>
    </row>
    <row r="14" spans="2:20" s="4" customFormat="1" ht="24.9" customHeight="1" x14ac:dyDescent="0.25">
      <c r="B14" s="162">
        <v>2005</v>
      </c>
      <c r="C14" s="80">
        <v>57</v>
      </c>
      <c r="D14" s="783"/>
      <c r="E14" s="82">
        <v>8</v>
      </c>
      <c r="F14" s="82"/>
      <c r="G14" s="771">
        <f t="shared" ref="G14:G26" si="2">SUM(C14+E14)</f>
        <v>65</v>
      </c>
      <c r="H14" s="784"/>
      <c r="I14" s="82">
        <v>14161</v>
      </c>
      <c r="J14" s="779"/>
      <c r="K14" s="82">
        <v>4861</v>
      </c>
      <c r="L14" s="82"/>
      <c r="M14" s="771">
        <f t="shared" si="1"/>
        <v>19022</v>
      </c>
      <c r="N14" s="785"/>
      <c r="O14" s="97">
        <v>228964</v>
      </c>
      <c r="P14" s="780"/>
      <c r="Q14" s="97">
        <v>249774</v>
      </c>
      <c r="R14" s="780"/>
      <c r="S14" s="771">
        <f t="shared" si="0"/>
        <v>478738</v>
      </c>
      <c r="T14" s="785"/>
    </row>
    <row r="15" spans="2:20" s="4" customFormat="1" ht="24.9" customHeight="1" x14ac:dyDescent="0.25">
      <c r="B15" s="162">
        <v>2006</v>
      </c>
      <c r="C15" s="80">
        <v>58</v>
      </c>
      <c r="D15" s="779"/>
      <c r="E15" s="82">
        <v>9</v>
      </c>
      <c r="F15" s="779"/>
      <c r="G15" s="771">
        <f t="shared" si="2"/>
        <v>67</v>
      </c>
      <c r="H15" s="781"/>
      <c r="I15" s="82">
        <v>15360</v>
      </c>
      <c r="J15" s="779"/>
      <c r="K15" s="82">
        <v>4205</v>
      </c>
      <c r="L15" s="780"/>
      <c r="M15" s="771">
        <f t="shared" si="1"/>
        <v>19565</v>
      </c>
      <c r="N15" s="782"/>
      <c r="O15" s="97">
        <v>177560</v>
      </c>
      <c r="P15" s="780"/>
      <c r="Q15" s="97">
        <v>269024</v>
      </c>
      <c r="R15" s="780"/>
      <c r="S15" s="771">
        <f t="shared" si="0"/>
        <v>446584</v>
      </c>
      <c r="T15" s="782"/>
    </row>
    <row r="16" spans="2:20" s="4" customFormat="1" ht="24.9" customHeight="1" x14ac:dyDescent="0.25">
      <c r="B16" s="162">
        <v>2007</v>
      </c>
      <c r="C16" s="80">
        <v>47</v>
      </c>
      <c r="D16" s="779"/>
      <c r="E16" s="82">
        <v>26</v>
      </c>
      <c r="F16" s="779"/>
      <c r="G16" s="771">
        <f t="shared" si="2"/>
        <v>73</v>
      </c>
      <c r="H16" s="781"/>
      <c r="I16" s="82">
        <v>13754</v>
      </c>
      <c r="J16" s="779"/>
      <c r="K16" s="82">
        <v>34342</v>
      </c>
      <c r="L16" s="780"/>
      <c r="M16" s="771">
        <f t="shared" si="1"/>
        <v>48096</v>
      </c>
      <c r="N16" s="782"/>
      <c r="O16" s="97">
        <v>333872</v>
      </c>
      <c r="P16" s="780"/>
      <c r="Q16" s="97">
        <v>1882648</v>
      </c>
      <c r="R16" s="780"/>
      <c r="S16" s="771">
        <f t="shared" si="0"/>
        <v>2216520</v>
      </c>
      <c r="T16" s="782"/>
    </row>
    <row r="17" spans="2:20" s="4" customFormat="1" ht="24.9" customHeight="1" x14ac:dyDescent="0.25">
      <c r="B17" s="162">
        <v>2008</v>
      </c>
      <c r="C17" s="80">
        <v>33</v>
      </c>
      <c r="D17" s="779"/>
      <c r="E17" s="82">
        <v>30</v>
      </c>
      <c r="F17" s="779"/>
      <c r="G17" s="771">
        <f t="shared" si="2"/>
        <v>63</v>
      </c>
      <c r="H17" s="781"/>
      <c r="I17" s="82">
        <v>10741</v>
      </c>
      <c r="J17" s="779"/>
      <c r="K17" s="82">
        <v>23270</v>
      </c>
      <c r="L17" s="780"/>
      <c r="M17" s="771">
        <f t="shared" si="1"/>
        <v>34011</v>
      </c>
      <c r="N17" s="782"/>
      <c r="O17" s="97">
        <v>268720</v>
      </c>
      <c r="P17" s="780"/>
      <c r="Q17" s="97">
        <v>1252240</v>
      </c>
      <c r="R17" s="780"/>
      <c r="S17" s="771">
        <f t="shared" si="0"/>
        <v>1520960</v>
      </c>
      <c r="T17" s="782"/>
    </row>
    <row r="18" spans="2:20" s="4" customFormat="1" ht="24.9" customHeight="1" x14ac:dyDescent="0.25">
      <c r="B18" s="162">
        <v>2009</v>
      </c>
      <c r="C18" s="80">
        <v>59</v>
      </c>
      <c r="D18" s="783"/>
      <c r="E18" s="82">
        <v>40</v>
      </c>
      <c r="F18" s="82"/>
      <c r="G18" s="771">
        <f t="shared" si="2"/>
        <v>99</v>
      </c>
      <c r="H18" s="781"/>
      <c r="I18" s="82">
        <v>19774</v>
      </c>
      <c r="J18" s="779"/>
      <c r="K18" s="82">
        <v>16340</v>
      </c>
      <c r="L18" s="82"/>
      <c r="M18" s="771">
        <f>SUM(I18+K18)</f>
        <v>36114</v>
      </c>
      <c r="N18" s="782"/>
      <c r="O18" s="97">
        <v>371434</v>
      </c>
      <c r="P18" s="780"/>
      <c r="Q18" s="97">
        <v>1081032</v>
      </c>
      <c r="R18" s="780"/>
      <c r="S18" s="771">
        <f>SUM(O18+Q18)</f>
        <v>1452466</v>
      </c>
      <c r="T18" s="782"/>
    </row>
    <row r="19" spans="2:20" s="4" customFormat="1" ht="24.9" customHeight="1" x14ac:dyDescent="0.25">
      <c r="B19" s="162">
        <v>2010</v>
      </c>
      <c r="C19" s="80">
        <v>27</v>
      </c>
      <c r="D19" s="783"/>
      <c r="E19" s="82">
        <v>56</v>
      </c>
      <c r="F19" s="82"/>
      <c r="G19" s="771">
        <f t="shared" si="2"/>
        <v>83</v>
      </c>
      <c r="H19" s="781"/>
      <c r="I19" s="82">
        <v>7505</v>
      </c>
      <c r="J19" s="779"/>
      <c r="K19" s="82">
        <v>23101</v>
      </c>
      <c r="L19" s="82"/>
      <c r="M19" s="771">
        <f t="shared" si="1"/>
        <v>30606</v>
      </c>
      <c r="N19" s="782"/>
      <c r="O19" s="97">
        <v>133080</v>
      </c>
      <c r="P19" s="780"/>
      <c r="Q19" s="97">
        <v>1146300</v>
      </c>
      <c r="R19" s="780"/>
      <c r="S19" s="771">
        <f t="shared" si="0"/>
        <v>1279380</v>
      </c>
      <c r="T19" s="782"/>
    </row>
    <row r="20" spans="2:20" s="4" customFormat="1" ht="24.9" customHeight="1" x14ac:dyDescent="0.25">
      <c r="B20" s="162">
        <v>2011</v>
      </c>
      <c r="C20" s="80">
        <v>38</v>
      </c>
      <c r="D20" s="783"/>
      <c r="E20" s="82">
        <v>46</v>
      </c>
      <c r="F20" s="82"/>
      <c r="G20" s="771">
        <f t="shared" si="2"/>
        <v>84</v>
      </c>
      <c r="H20" s="781"/>
      <c r="I20" s="82">
        <v>7535</v>
      </c>
      <c r="J20" s="779"/>
      <c r="K20" s="82">
        <v>19235</v>
      </c>
      <c r="L20" s="82"/>
      <c r="M20" s="771">
        <f t="shared" si="1"/>
        <v>26770</v>
      </c>
      <c r="N20" s="782"/>
      <c r="O20" s="97">
        <v>83680</v>
      </c>
      <c r="P20" s="780"/>
      <c r="Q20" s="97">
        <v>1715736</v>
      </c>
      <c r="R20" s="780"/>
      <c r="S20" s="771">
        <f t="shared" si="0"/>
        <v>1799416</v>
      </c>
      <c r="T20" s="782"/>
    </row>
    <row r="21" spans="2:20" s="4" customFormat="1" ht="24.9" customHeight="1" x14ac:dyDescent="0.25">
      <c r="B21" s="162">
        <v>2012</v>
      </c>
      <c r="C21" s="80">
        <v>48</v>
      </c>
      <c r="D21" s="783"/>
      <c r="E21" s="82">
        <v>41</v>
      </c>
      <c r="F21" s="82"/>
      <c r="G21" s="771">
        <f t="shared" si="2"/>
        <v>89</v>
      </c>
      <c r="H21" s="781"/>
      <c r="I21" s="82">
        <v>10082</v>
      </c>
      <c r="J21" s="779"/>
      <c r="K21" s="82">
        <v>15763</v>
      </c>
      <c r="L21" s="82"/>
      <c r="M21" s="771">
        <f t="shared" si="1"/>
        <v>25845</v>
      </c>
      <c r="N21" s="782"/>
      <c r="O21" s="97">
        <v>123654</v>
      </c>
      <c r="P21" s="780"/>
      <c r="Q21" s="97">
        <v>1755042</v>
      </c>
      <c r="R21" s="780"/>
      <c r="S21" s="771">
        <f t="shared" si="0"/>
        <v>1878696</v>
      </c>
      <c r="T21" s="782"/>
    </row>
    <row r="22" spans="2:20" s="4" customFormat="1" ht="24.9" customHeight="1" x14ac:dyDescent="0.25">
      <c r="B22" s="162">
        <v>2013</v>
      </c>
      <c r="C22" s="80">
        <v>36</v>
      </c>
      <c r="D22" s="783"/>
      <c r="E22" s="82">
        <v>58</v>
      </c>
      <c r="F22" s="82"/>
      <c r="G22" s="771">
        <f t="shared" si="2"/>
        <v>94</v>
      </c>
      <c r="H22" s="781"/>
      <c r="I22" s="82">
        <v>10674</v>
      </c>
      <c r="J22" s="779"/>
      <c r="K22" s="82">
        <v>16062</v>
      </c>
      <c r="L22" s="82"/>
      <c r="M22" s="771">
        <f t="shared" si="1"/>
        <v>26736</v>
      </c>
      <c r="N22" s="782"/>
      <c r="O22" s="97">
        <v>172104</v>
      </c>
      <c r="P22" s="780"/>
      <c r="Q22" s="97">
        <v>1401098</v>
      </c>
      <c r="R22" s="780"/>
      <c r="S22" s="771">
        <f t="shared" si="0"/>
        <v>1573202</v>
      </c>
      <c r="T22" s="782"/>
    </row>
    <row r="23" spans="2:20" s="4" customFormat="1" ht="24.9" customHeight="1" x14ac:dyDescent="0.25">
      <c r="B23" s="162">
        <v>2014</v>
      </c>
      <c r="C23" s="80">
        <v>44</v>
      </c>
      <c r="D23" s="783"/>
      <c r="E23" s="82">
        <v>51</v>
      </c>
      <c r="F23" s="82"/>
      <c r="G23" s="771">
        <f t="shared" si="2"/>
        <v>95</v>
      </c>
      <c r="H23" s="781"/>
      <c r="I23" s="82">
        <v>15299</v>
      </c>
      <c r="J23" s="779"/>
      <c r="K23" s="82">
        <v>25382</v>
      </c>
      <c r="L23" s="82"/>
      <c r="M23" s="771">
        <f t="shared" si="1"/>
        <v>40681</v>
      </c>
      <c r="N23" s="782"/>
      <c r="O23" s="97">
        <v>239914</v>
      </c>
      <c r="P23" s="780"/>
      <c r="Q23" s="97">
        <v>2913104</v>
      </c>
      <c r="R23" s="780"/>
      <c r="S23" s="771">
        <f t="shared" si="0"/>
        <v>3153018</v>
      </c>
      <c r="T23" s="782"/>
    </row>
    <row r="24" spans="2:20" s="4" customFormat="1" ht="24.9" customHeight="1" x14ac:dyDescent="0.25">
      <c r="B24" s="162">
        <v>2015</v>
      </c>
      <c r="C24" s="80">
        <v>23</v>
      </c>
      <c r="D24" s="783"/>
      <c r="E24" s="82">
        <v>24</v>
      </c>
      <c r="F24" s="82"/>
      <c r="G24" s="771">
        <f t="shared" si="2"/>
        <v>47</v>
      </c>
      <c r="H24" s="781"/>
      <c r="I24" s="82">
        <v>17547</v>
      </c>
      <c r="J24" s="779"/>
      <c r="K24" s="82">
        <v>14519</v>
      </c>
      <c r="L24" s="82"/>
      <c r="M24" s="771">
        <f t="shared" si="1"/>
        <v>32066</v>
      </c>
      <c r="N24" s="782"/>
      <c r="O24" s="97">
        <v>206816</v>
      </c>
      <c r="P24" s="780"/>
      <c r="Q24" s="97">
        <v>1718816</v>
      </c>
      <c r="R24" s="780"/>
      <c r="S24" s="771">
        <f t="shared" si="0"/>
        <v>1925632</v>
      </c>
      <c r="T24" s="782"/>
    </row>
    <row r="25" spans="2:20" s="4" customFormat="1" ht="24.9" customHeight="1" x14ac:dyDescent="0.25">
      <c r="B25" s="162">
        <v>2016</v>
      </c>
      <c r="C25" s="80">
        <v>20</v>
      </c>
      <c r="D25" s="783"/>
      <c r="E25" s="82">
        <v>21</v>
      </c>
      <c r="F25" s="82"/>
      <c r="G25" s="771">
        <f t="shared" si="2"/>
        <v>41</v>
      </c>
      <c r="H25" s="781"/>
      <c r="I25" s="82">
        <v>7826</v>
      </c>
      <c r="J25" s="779"/>
      <c r="K25" s="82">
        <v>12637</v>
      </c>
      <c r="L25" s="82"/>
      <c r="M25" s="771">
        <f t="shared" si="1"/>
        <v>20463</v>
      </c>
      <c r="N25" s="782"/>
      <c r="O25" s="97">
        <v>85736</v>
      </c>
      <c r="P25" s="780"/>
      <c r="Q25" s="97">
        <v>2998320</v>
      </c>
      <c r="R25" s="780"/>
      <c r="S25" s="771">
        <f t="shared" si="0"/>
        <v>3084056</v>
      </c>
      <c r="T25" s="782"/>
    </row>
    <row r="26" spans="2:20" s="4" customFormat="1" ht="24.9" customHeight="1" x14ac:dyDescent="0.25">
      <c r="B26" s="162">
        <v>2017</v>
      </c>
      <c r="C26" s="80">
        <v>18</v>
      </c>
      <c r="D26" s="783"/>
      <c r="E26" s="82">
        <v>27</v>
      </c>
      <c r="F26" s="82"/>
      <c r="G26" s="771">
        <f t="shared" si="2"/>
        <v>45</v>
      </c>
      <c r="H26" s="781"/>
      <c r="I26" s="82">
        <v>21185</v>
      </c>
      <c r="J26" s="779"/>
      <c r="K26" s="82">
        <v>35425</v>
      </c>
      <c r="L26" s="82"/>
      <c r="M26" s="771">
        <f t="shared" si="1"/>
        <v>56610</v>
      </c>
      <c r="N26" s="782"/>
      <c r="O26" s="97">
        <v>286956</v>
      </c>
      <c r="P26" s="780"/>
      <c r="Q26" s="97">
        <v>2719538</v>
      </c>
      <c r="R26" s="780"/>
      <c r="S26" s="771">
        <f t="shared" si="0"/>
        <v>3006494</v>
      </c>
      <c r="T26" s="782"/>
    </row>
    <row r="27" spans="2:20" s="4" customFormat="1" ht="16.5" customHeight="1" thickBot="1" x14ac:dyDescent="0.3">
      <c r="B27" s="770"/>
      <c r="C27" s="912"/>
      <c r="D27" s="913"/>
      <c r="E27" s="914"/>
      <c r="F27" s="915"/>
      <c r="G27" s="774"/>
      <c r="H27" s="893"/>
      <c r="I27" s="914"/>
      <c r="J27" s="915"/>
      <c r="K27" s="914"/>
      <c r="L27" s="916"/>
      <c r="M27" s="774"/>
      <c r="N27" s="894"/>
      <c r="O27" s="914"/>
      <c r="P27" s="916"/>
      <c r="Q27" s="917"/>
      <c r="R27" s="916"/>
      <c r="S27" s="774"/>
      <c r="T27" s="894"/>
    </row>
    <row r="28" spans="2:20" ht="27.75" customHeight="1" x14ac:dyDescent="0.25">
      <c r="B28" s="1018" t="s">
        <v>156</v>
      </c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8"/>
    </row>
    <row r="29" spans="2:20" x14ac:dyDescent="0.25">
      <c r="B29" s="918"/>
    </row>
  </sheetData>
  <mergeCells count="22">
    <mergeCell ref="B28:S28"/>
    <mergeCell ref="B1:T1"/>
    <mergeCell ref="B3:T3"/>
    <mergeCell ref="B4:T4"/>
    <mergeCell ref="B5:B7"/>
    <mergeCell ref="C5:H5"/>
    <mergeCell ref="O5:T5"/>
    <mergeCell ref="C7:D7"/>
    <mergeCell ref="O6:P6"/>
    <mergeCell ref="O7:P7"/>
    <mergeCell ref="S6:T7"/>
    <mergeCell ref="M6:N7"/>
    <mergeCell ref="E7:F7"/>
    <mergeCell ref="I7:J7"/>
    <mergeCell ref="I6:J6"/>
    <mergeCell ref="K6:L6"/>
    <mergeCell ref="C6:D6"/>
    <mergeCell ref="E6:F6"/>
    <mergeCell ref="Q6:R6"/>
    <mergeCell ref="K7:L7"/>
    <mergeCell ref="G6:H7"/>
    <mergeCell ref="Q7:R7"/>
  </mergeCells>
  <phoneticPr fontId="3" type="noConversion"/>
  <printOptions horizontalCentered="1" verticalCentered="1"/>
  <pageMargins left="0" right="0" top="0" bottom="0" header="0" footer="0"/>
  <pageSetup paperSize="9" scale="75" orientation="landscape" r:id="rId1"/>
  <headerFooter alignWithMargins="0"/>
  <ignoredErrors>
    <ignoredError sqref="G13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showGridLines="0" view="pageBreakPreview" zoomScale="60" zoomScaleNormal="68" workbookViewId="0">
      <selection activeCell="L53" sqref="L53"/>
    </sheetView>
  </sheetViews>
  <sheetFormatPr baseColWidth="10" defaultRowHeight="13.2" x14ac:dyDescent="0.25"/>
  <cols>
    <col min="2" max="2" width="13.33203125" customWidth="1"/>
    <col min="3" max="3" width="10.6640625" customWidth="1"/>
    <col min="4" max="4" width="4.6640625" customWidth="1"/>
    <col min="5" max="5" width="10.6640625" customWidth="1"/>
    <col min="6" max="6" width="4.6640625" customWidth="1"/>
    <col min="7" max="7" width="12.6640625" customWidth="1"/>
    <col min="8" max="8" width="4.6640625" customWidth="1"/>
    <col min="9" max="9" width="10.6640625" customWidth="1"/>
    <col min="10" max="10" width="4.6640625" customWidth="1"/>
    <col min="11" max="11" width="10.6640625" customWidth="1"/>
    <col min="12" max="12" width="4.6640625" customWidth="1"/>
    <col min="13" max="13" width="12.6640625" customWidth="1"/>
    <col min="14" max="14" width="4.6640625" customWidth="1"/>
    <col min="15" max="15" width="12.6640625" customWidth="1"/>
    <col min="16" max="16" width="4.6640625" customWidth="1"/>
    <col min="17" max="17" width="12.6640625" customWidth="1"/>
    <col min="18" max="18" width="4.6640625" customWidth="1"/>
    <col min="19" max="19" width="15.6640625" customWidth="1"/>
    <col min="20" max="20" width="4.6640625" customWidth="1"/>
  </cols>
  <sheetData>
    <row r="1" spans="2:27" ht="29.25" customHeight="1" x14ac:dyDescent="0.25">
      <c r="B1" s="947" t="s">
        <v>153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15"/>
      <c r="U1" s="15"/>
      <c r="V1" s="15"/>
      <c r="W1" s="15"/>
      <c r="X1" s="15"/>
      <c r="Y1" s="15"/>
      <c r="Z1" s="15"/>
      <c r="AA1" s="15"/>
    </row>
    <row r="2" spans="2:27" ht="35.1" customHeight="1" x14ac:dyDescent="0.25">
      <c r="B2" s="950" t="s">
        <v>161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15"/>
      <c r="U2" s="15"/>
      <c r="V2" s="15"/>
      <c r="W2" s="15"/>
      <c r="X2" s="15"/>
      <c r="Y2" s="15"/>
      <c r="Z2" s="15"/>
      <c r="AA2" s="15"/>
    </row>
    <row r="3" spans="2:27" ht="35.1" customHeight="1" x14ac:dyDescent="0.25">
      <c r="B3" s="948" t="s">
        <v>241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15"/>
      <c r="V3" s="1164"/>
      <c r="W3" s="1164"/>
      <c r="X3" s="1164"/>
      <c r="Y3" s="1164"/>
      <c r="Z3" s="1164"/>
      <c r="AA3" s="15"/>
    </row>
    <row r="4" spans="2:27" ht="35.1" customHeight="1" thickBot="1" x14ac:dyDescent="0.3">
      <c r="B4" s="1019" t="s">
        <v>336</v>
      </c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504"/>
      <c r="V4" s="919"/>
      <c r="W4" s="919"/>
      <c r="X4" s="504"/>
      <c r="Y4" s="920"/>
      <c r="Z4" s="919"/>
      <c r="AA4" s="15"/>
    </row>
    <row r="5" spans="2:27" ht="30" customHeight="1" thickBot="1" x14ac:dyDescent="0.3">
      <c r="B5" s="982" t="s">
        <v>1</v>
      </c>
      <c r="C5" s="951" t="s">
        <v>2</v>
      </c>
      <c r="D5" s="968"/>
      <c r="E5" s="968"/>
      <c r="F5" s="968"/>
      <c r="G5" s="968"/>
      <c r="H5" s="952"/>
      <c r="I5" s="951" t="s">
        <v>11</v>
      </c>
      <c r="J5" s="968"/>
      <c r="K5" s="968"/>
      <c r="L5" s="968"/>
      <c r="M5" s="968"/>
      <c r="N5" s="952"/>
      <c r="O5" s="1165" t="s">
        <v>12</v>
      </c>
      <c r="P5" s="1166"/>
      <c r="Q5" s="1166"/>
      <c r="R5" s="1166"/>
      <c r="S5" s="983"/>
      <c r="T5" s="1005"/>
      <c r="U5" s="15"/>
      <c r="V5" s="921"/>
      <c r="W5" s="921"/>
      <c r="X5" s="15"/>
      <c r="Y5" s="921"/>
      <c r="Z5" s="921"/>
      <c r="AA5" s="15"/>
    </row>
    <row r="6" spans="2:27" ht="30" customHeight="1" x14ac:dyDescent="0.25">
      <c r="B6" s="997"/>
      <c r="C6" s="1154" t="s">
        <v>168</v>
      </c>
      <c r="D6" s="1156"/>
      <c r="E6" s="1155" t="s">
        <v>166</v>
      </c>
      <c r="F6" s="1156"/>
      <c r="G6" s="982" t="s">
        <v>6</v>
      </c>
      <c r="H6" s="1005"/>
      <c r="I6" s="1154" t="s">
        <v>168</v>
      </c>
      <c r="J6" s="1156"/>
      <c r="K6" s="1155" t="s">
        <v>166</v>
      </c>
      <c r="L6" s="1156"/>
      <c r="M6" s="982" t="s">
        <v>6</v>
      </c>
      <c r="N6" s="1005"/>
      <c r="O6" s="1154" t="s">
        <v>168</v>
      </c>
      <c r="P6" s="1156"/>
      <c r="Q6" s="1155" t="s">
        <v>166</v>
      </c>
      <c r="R6" s="1156"/>
      <c r="S6" s="982" t="s">
        <v>6</v>
      </c>
      <c r="T6" s="1005"/>
      <c r="U6" s="15"/>
      <c r="V6" s="921"/>
      <c r="W6" s="921"/>
      <c r="X6" s="15"/>
      <c r="Y6" s="921"/>
      <c r="Z6" s="921"/>
      <c r="AA6" s="15"/>
    </row>
    <row r="7" spans="2:27" ht="30" customHeight="1" thickBot="1" x14ac:dyDescent="0.3">
      <c r="B7" s="991"/>
      <c r="C7" s="1136" t="s">
        <v>169</v>
      </c>
      <c r="D7" s="1167"/>
      <c r="E7" s="1137" t="s">
        <v>167</v>
      </c>
      <c r="F7" s="1167"/>
      <c r="G7" s="991"/>
      <c r="H7" s="993"/>
      <c r="I7" s="1136" t="s">
        <v>169</v>
      </c>
      <c r="J7" s="1167"/>
      <c r="K7" s="1137" t="s">
        <v>167</v>
      </c>
      <c r="L7" s="1167"/>
      <c r="M7" s="991"/>
      <c r="N7" s="993"/>
      <c r="O7" s="1136" t="s">
        <v>169</v>
      </c>
      <c r="P7" s="1167"/>
      <c r="Q7" s="1137" t="s">
        <v>167</v>
      </c>
      <c r="R7" s="1167"/>
      <c r="S7" s="991"/>
      <c r="T7" s="993"/>
      <c r="U7" s="15"/>
      <c r="V7" s="921"/>
      <c r="W7" s="921"/>
      <c r="X7" s="15"/>
      <c r="Y7" s="921"/>
      <c r="Z7" s="921"/>
      <c r="AA7" s="15"/>
    </row>
    <row r="8" spans="2:27" x14ac:dyDescent="0.25">
      <c r="B8" s="149"/>
      <c r="C8" s="150"/>
      <c r="D8" s="147"/>
      <c r="E8" s="147"/>
      <c r="F8" s="147"/>
      <c r="G8" s="101"/>
      <c r="H8" s="103"/>
      <c r="I8" s="150"/>
      <c r="J8" s="147"/>
      <c r="K8" s="147"/>
      <c r="L8" s="147"/>
      <c r="M8" s="101"/>
      <c r="N8" s="103"/>
      <c r="O8" s="150"/>
      <c r="P8" s="147"/>
      <c r="Q8" s="147"/>
      <c r="R8" s="147"/>
      <c r="S8" s="101"/>
      <c r="T8" s="104"/>
      <c r="U8" s="15"/>
      <c r="V8" s="921"/>
      <c r="W8" s="921"/>
      <c r="X8" s="15"/>
      <c r="Y8" s="921"/>
      <c r="Z8" s="921"/>
      <c r="AA8" s="15"/>
    </row>
    <row r="9" spans="2:27" ht="24.9" customHeight="1" x14ac:dyDescent="0.25">
      <c r="B9" s="11">
        <v>2000</v>
      </c>
      <c r="C9" s="106">
        <v>20</v>
      </c>
      <c r="D9" s="107"/>
      <c r="E9" s="107">
        <v>17</v>
      </c>
      <c r="F9" s="107"/>
      <c r="G9" s="155">
        <f t="shared" ref="G9:G19" si="0">SUM(C9:E9)</f>
        <v>37</v>
      </c>
      <c r="H9" s="151"/>
      <c r="I9" s="106">
        <v>2648</v>
      </c>
      <c r="J9" s="107"/>
      <c r="K9" s="107">
        <v>2632</v>
      </c>
      <c r="L9" s="107"/>
      <c r="M9" s="155">
        <f>SUM(I9:K9)</f>
        <v>5280</v>
      </c>
      <c r="N9" s="151"/>
      <c r="O9" s="106">
        <v>143992</v>
      </c>
      <c r="P9" s="107"/>
      <c r="Q9" s="107">
        <v>37699</v>
      </c>
      <c r="R9" s="107"/>
      <c r="S9" s="155">
        <f t="shared" ref="S9:S26" si="1">SUM(O9:Q9)</f>
        <v>181691</v>
      </c>
      <c r="T9" s="104"/>
      <c r="U9" s="15"/>
      <c r="V9" s="921"/>
      <c r="W9" s="921"/>
      <c r="X9" s="15"/>
      <c r="Y9" s="921"/>
      <c r="Z9" s="921"/>
      <c r="AA9" s="15"/>
    </row>
    <row r="10" spans="2:27" ht="24.9" customHeight="1" x14ac:dyDescent="0.25">
      <c r="B10" s="11">
        <v>2001</v>
      </c>
      <c r="C10" s="106">
        <v>19</v>
      </c>
      <c r="D10" s="107"/>
      <c r="E10" s="107">
        <v>21</v>
      </c>
      <c r="F10" s="107"/>
      <c r="G10" s="155">
        <f t="shared" si="0"/>
        <v>40</v>
      </c>
      <c r="H10" s="151"/>
      <c r="I10" s="106">
        <v>3497</v>
      </c>
      <c r="J10" s="107"/>
      <c r="K10" s="107">
        <v>7553</v>
      </c>
      <c r="L10" s="107"/>
      <c r="M10" s="155">
        <f t="shared" ref="M10:M26" si="2">SUM(I10:K10)</f>
        <v>11050</v>
      </c>
      <c r="N10" s="151"/>
      <c r="O10" s="106">
        <v>286832</v>
      </c>
      <c r="P10" s="107"/>
      <c r="Q10" s="107">
        <v>202098</v>
      </c>
      <c r="R10" s="107"/>
      <c r="S10" s="155">
        <f t="shared" si="1"/>
        <v>488930</v>
      </c>
      <c r="T10" s="104"/>
      <c r="U10" s="15"/>
      <c r="V10" s="921"/>
      <c r="W10" s="921"/>
      <c r="X10" s="15"/>
      <c r="Y10" s="921"/>
      <c r="Z10" s="921"/>
      <c r="AA10" s="15"/>
    </row>
    <row r="11" spans="2:27" ht="24.9" customHeight="1" x14ac:dyDescent="0.25">
      <c r="B11" s="11">
        <v>2002</v>
      </c>
      <c r="C11" s="152">
        <v>25</v>
      </c>
      <c r="D11" s="148"/>
      <c r="E11" s="107">
        <v>39</v>
      </c>
      <c r="F11" s="107"/>
      <c r="G11" s="155">
        <f t="shared" si="0"/>
        <v>64</v>
      </c>
      <c r="H11" s="151"/>
      <c r="I11" s="152">
        <v>13352</v>
      </c>
      <c r="J11" s="148"/>
      <c r="K11" s="107">
        <v>9573</v>
      </c>
      <c r="L11" s="107"/>
      <c r="M11" s="155">
        <f t="shared" si="2"/>
        <v>22925</v>
      </c>
      <c r="N11" s="151"/>
      <c r="O11" s="152">
        <v>564416</v>
      </c>
      <c r="P11" s="148"/>
      <c r="Q11" s="107">
        <v>348232</v>
      </c>
      <c r="R11" s="107"/>
      <c r="S11" s="155">
        <f t="shared" si="1"/>
        <v>912648</v>
      </c>
      <c r="T11" s="104"/>
      <c r="U11" s="15"/>
      <c r="V11" s="921"/>
      <c r="W11" s="15"/>
      <c r="X11" s="15"/>
      <c r="Y11" s="921"/>
      <c r="Z11" s="921"/>
      <c r="AA11" s="15"/>
    </row>
    <row r="12" spans="2:27" ht="24.9" customHeight="1" x14ac:dyDescent="0.25">
      <c r="B12" s="11">
        <v>2003</v>
      </c>
      <c r="C12" s="152">
        <v>23</v>
      </c>
      <c r="D12" s="148"/>
      <c r="E12" s="107">
        <v>45</v>
      </c>
      <c r="F12" s="107"/>
      <c r="G12" s="155">
        <f t="shared" si="0"/>
        <v>68</v>
      </c>
      <c r="H12" s="151"/>
      <c r="I12" s="152">
        <v>23499</v>
      </c>
      <c r="J12" s="148"/>
      <c r="K12" s="107">
        <v>13824</v>
      </c>
      <c r="L12" s="107"/>
      <c r="M12" s="155">
        <f>SUM(I12:K12)</f>
        <v>37323</v>
      </c>
      <c r="N12" s="151"/>
      <c r="O12" s="152">
        <v>686832</v>
      </c>
      <c r="P12" s="148"/>
      <c r="Q12" s="107">
        <v>194530</v>
      </c>
      <c r="R12" s="107"/>
      <c r="S12" s="155">
        <f t="shared" si="1"/>
        <v>881362</v>
      </c>
      <c r="T12" s="104"/>
      <c r="U12" s="15"/>
      <c r="V12" s="921"/>
      <c r="W12" s="921"/>
      <c r="X12" s="15"/>
      <c r="Y12" s="921"/>
      <c r="Z12" s="921"/>
      <c r="AA12" s="15"/>
    </row>
    <row r="13" spans="2:27" ht="24.9" customHeight="1" x14ac:dyDescent="0.25">
      <c r="B13" s="11">
        <v>2004</v>
      </c>
      <c r="C13" s="106">
        <v>62</v>
      </c>
      <c r="D13" s="107"/>
      <c r="E13" s="107">
        <v>45</v>
      </c>
      <c r="F13" s="107"/>
      <c r="G13" s="155">
        <f t="shared" si="0"/>
        <v>107</v>
      </c>
      <c r="H13" s="151"/>
      <c r="I13" s="152">
        <v>15892</v>
      </c>
      <c r="J13" s="148"/>
      <c r="K13" s="107">
        <v>13381</v>
      </c>
      <c r="L13" s="107"/>
      <c r="M13" s="155">
        <f t="shared" si="2"/>
        <v>29273</v>
      </c>
      <c r="N13" s="151"/>
      <c r="O13" s="152">
        <v>436696</v>
      </c>
      <c r="P13" s="148"/>
      <c r="Q13" s="107">
        <v>145632</v>
      </c>
      <c r="R13" s="107"/>
      <c r="S13" s="155">
        <f t="shared" si="1"/>
        <v>582328</v>
      </c>
      <c r="T13" s="104"/>
      <c r="U13" s="15"/>
      <c r="V13" s="921"/>
      <c r="W13" s="921"/>
      <c r="X13" s="15"/>
      <c r="Y13" s="921"/>
      <c r="Z13" s="921"/>
      <c r="AA13" s="15"/>
    </row>
    <row r="14" spans="2:27" ht="24.9" customHeight="1" x14ac:dyDescent="0.25">
      <c r="B14" s="11">
        <v>2005</v>
      </c>
      <c r="C14" s="106">
        <v>35</v>
      </c>
      <c r="D14" s="107"/>
      <c r="E14" s="107">
        <v>30</v>
      </c>
      <c r="F14" s="107"/>
      <c r="G14" s="155">
        <f t="shared" si="0"/>
        <v>65</v>
      </c>
      <c r="H14" s="151"/>
      <c r="I14" s="152">
        <v>5879</v>
      </c>
      <c r="J14" s="148"/>
      <c r="K14" s="107">
        <v>13143</v>
      </c>
      <c r="L14" s="107"/>
      <c r="M14" s="155">
        <f t="shared" si="2"/>
        <v>19022</v>
      </c>
      <c r="N14" s="151"/>
      <c r="O14" s="152">
        <v>186448</v>
      </c>
      <c r="P14" s="148"/>
      <c r="Q14" s="107">
        <v>292290</v>
      </c>
      <c r="R14" s="107"/>
      <c r="S14" s="155">
        <f t="shared" si="1"/>
        <v>478738</v>
      </c>
      <c r="T14" s="104"/>
      <c r="U14" s="15"/>
      <c r="V14" s="921"/>
      <c r="W14" s="921"/>
      <c r="X14" s="15"/>
      <c r="Y14" s="921"/>
      <c r="Z14" s="15"/>
      <c r="AA14" s="15"/>
    </row>
    <row r="15" spans="2:27" ht="24.9" customHeight="1" x14ac:dyDescent="0.25">
      <c r="B15" s="11">
        <v>2006</v>
      </c>
      <c r="C15" s="106">
        <v>39</v>
      </c>
      <c r="D15" s="107"/>
      <c r="E15" s="107">
        <v>28</v>
      </c>
      <c r="F15" s="107"/>
      <c r="G15" s="155">
        <f t="shared" si="0"/>
        <v>67</v>
      </c>
      <c r="H15" s="151"/>
      <c r="I15" s="152">
        <v>11491</v>
      </c>
      <c r="J15" s="148"/>
      <c r="K15" s="107">
        <v>8074</v>
      </c>
      <c r="L15" s="107"/>
      <c r="M15" s="155">
        <f t="shared" si="2"/>
        <v>19565</v>
      </c>
      <c r="N15" s="151"/>
      <c r="O15" s="152">
        <v>228112</v>
      </c>
      <c r="P15" s="148"/>
      <c r="Q15" s="107">
        <v>218472</v>
      </c>
      <c r="R15" s="107"/>
      <c r="S15" s="155">
        <f t="shared" si="1"/>
        <v>446584</v>
      </c>
      <c r="T15" s="104"/>
      <c r="U15" s="14"/>
      <c r="V15" s="110"/>
      <c r="W15" s="110"/>
      <c r="X15" s="14"/>
      <c r="Y15" s="921"/>
      <c r="Z15" s="14"/>
      <c r="AA15" s="14"/>
    </row>
    <row r="16" spans="2:27" ht="24.9" customHeight="1" x14ac:dyDescent="0.25">
      <c r="B16" s="11">
        <v>2007</v>
      </c>
      <c r="C16" s="106">
        <v>38</v>
      </c>
      <c r="D16" s="107"/>
      <c r="E16" s="107">
        <v>35</v>
      </c>
      <c r="F16" s="107"/>
      <c r="G16" s="155">
        <f t="shared" si="0"/>
        <v>73</v>
      </c>
      <c r="H16" s="151"/>
      <c r="I16" s="152">
        <v>35623</v>
      </c>
      <c r="J16" s="148"/>
      <c r="K16" s="107">
        <v>12473</v>
      </c>
      <c r="L16" s="107"/>
      <c r="M16" s="155">
        <f t="shared" si="2"/>
        <v>48096</v>
      </c>
      <c r="N16" s="151"/>
      <c r="O16" s="152">
        <v>1373552</v>
      </c>
      <c r="P16" s="148"/>
      <c r="Q16" s="107">
        <v>842968</v>
      </c>
      <c r="R16" s="107"/>
      <c r="S16" s="155">
        <f t="shared" si="1"/>
        <v>2216520</v>
      </c>
      <c r="T16" s="104"/>
      <c r="U16" s="14"/>
      <c r="V16" s="922"/>
      <c r="W16" s="922"/>
      <c r="X16" s="14"/>
      <c r="Y16" s="921"/>
      <c r="Z16" s="14"/>
      <c r="AA16" s="14"/>
    </row>
    <row r="17" spans="2:27" ht="24.9" customHeight="1" x14ac:dyDescent="0.25">
      <c r="B17" s="11">
        <v>2008</v>
      </c>
      <c r="C17" s="106">
        <v>41</v>
      </c>
      <c r="D17" s="107"/>
      <c r="E17" s="107">
        <v>22</v>
      </c>
      <c r="F17" s="107"/>
      <c r="G17" s="155">
        <f t="shared" si="0"/>
        <v>63</v>
      </c>
      <c r="H17" s="151"/>
      <c r="I17" s="152">
        <v>28325</v>
      </c>
      <c r="J17" s="148"/>
      <c r="K17" s="107">
        <v>5686</v>
      </c>
      <c r="L17" s="107"/>
      <c r="M17" s="155">
        <f t="shared" si="2"/>
        <v>34011</v>
      </c>
      <c r="N17" s="151"/>
      <c r="O17" s="152">
        <v>1406936</v>
      </c>
      <c r="P17" s="148"/>
      <c r="Q17" s="107">
        <v>114024</v>
      </c>
      <c r="R17" s="107"/>
      <c r="S17" s="155">
        <f t="shared" si="1"/>
        <v>1520960</v>
      </c>
      <c r="T17" s="104"/>
      <c r="U17" s="14"/>
      <c r="V17" s="922"/>
      <c r="W17" s="922"/>
      <c r="X17" s="14"/>
      <c r="Y17" s="921"/>
      <c r="Z17" s="14"/>
      <c r="AA17" s="14"/>
    </row>
    <row r="18" spans="2:27" ht="24.9" customHeight="1" x14ac:dyDescent="0.25">
      <c r="B18" s="11">
        <v>2009</v>
      </c>
      <c r="C18" s="106">
        <v>47</v>
      </c>
      <c r="D18" s="107"/>
      <c r="E18" s="107">
        <v>52</v>
      </c>
      <c r="F18" s="107"/>
      <c r="G18" s="155">
        <f>SUM(C18:E18)</f>
        <v>99</v>
      </c>
      <c r="H18" s="151"/>
      <c r="I18" s="152">
        <v>19740</v>
      </c>
      <c r="J18" s="148"/>
      <c r="K18" s="107">
        <v>16374</v>
      </c>
      <c r="L18" s="107"/>
      <c r="M18" s="155">
        <f t="shared" si="2"/>
        <v>36114</v>
      </c>
      <c r="N18" s="151"/>
      <c r="O18" s="152">
        <v>1104912</v>
      </c>
      <c r="P18" s="148"/>
      <c r="Q18" s="107">
        <v>347554</v>
      </c>
      <c r="R18" s="107"/>
      <c r="S18" s="155">
        <f t="shared" si="1"/>
        <v>1452466</v>
      </c>
      <c r="T18" s="104"/>
      <c r="U18" s="14"/>
      <c r="V18" s="922"/>
      <c r="W18" s="922"/>
      <c r="X18" s="14"/>
      <c r="Y18" s="921"/>
      <c r="Z18" s="14"/>
      <c r="AA18" s="14"/>
    </row>
    <row r="19" spans="2:27" ht="24.9" customHeight="1" x14ac:dyDescent="0.25">
      <c r="B19" s="11">
        <v>2010</v>
      </c>
      <c r="C19" s="106">
        <v>77</v>
      </c>
      <c r="D19" s="107"/>
      <c r="E19" s="107">
        <v>6</v>
      </c>
      <c r="F19" s="107"/>
      <c r="G19" s="155">
        <f t="shared" si="0"/>
        <v>83</v>
      </c>
      <c r="H19" s="151"/>
      <c r="I19" s="152">
        <v>28677</v>
      </c>
      <c r="J19" s="148"/>
      <c r="K19" s="107">
        <v>1929</v>
      </c>
      <c r="L19" s="107"/>
      <c r="M19" s="155">
        <f t="shared" si="2"/>
        <v>30606</v>
      </c>
      <c r="N19" s="151"/>
      <c r="O19" s="152">
        <v>1217468</v>
      </c>
      <c r="P19" s="148"/>
      <c r="Q19" s="107">
        <v>61912</v>
      </c>
      <c r="R19" s="107"/>
      <c r="S19" s="155">
        <f t="shared" si="1"/>
        <v>1279380</v>
      </c>
      <c r="T19" s="104"/>
      <c r="U19" s="14"/>
      <c r="V19" s="922"/>
      <c r="W19" s="922"/>
      <c r="X19" s="14"/>
      <c r="Y19" s="921"/>
      <c r="Z19" s="14"/>
      <c r="AA19" s="14"/>
    </row>
    <row r="20" spans="2:27" ht="24.9" customHeight="1" x14ac:dyDescent="0.25">
      <c r="B20" s="11">
        <v>2011</v>
      </c>
      <c r="C20" s="106">
        <v>66</v>
      </c>
      <c r="D20" s="107"/>
      <c r="E20" s="107">
        <v>18</v>
      </c>
      <c r="F20" s="107"/>
      <c r="G20" s="155">
        <f t="shared" ref="G20:G26" si="3">SUM(C20:E20)</f>
        <v>84</v>
      </c>
      <c r="H20" s="151"/>
      <c r="I20" s="152">
        <v>23310</v>
      </c>
      <c r="J20" s="148"/>
      <c r="K20" s="107">
        <v>3460</v>
      </c>
      <c r="L20" s="107"/>
      <c r="M20" s="155">
        <f t="shared" si="2"/>
        <v>26770</v>
      </c>
      <c r="N20" s="151"/>
      <c r="O20" s="152">
        <v>1742616</v>
      </c>
      <c r="P20" s="148"/>
      <c r="Q20" s="107">
        <v>56800</v>
      </c>
      <c r="R20" s="107"/>
      <c r="S20" s="155">
        <f t="shared" si="1"/>
        <v>1799416</v>
      </c>
      <c r="T20" s="104"/>
      <c r="U20" s="14"/>
      <c r="V20" s="922"/>
      <c r="W20" s="922"/>
      <c r="X20" s="14"/>
      <c r="Y20" s="921"/>
      <c r="Z20" s="14"/>
      <c r="AA20" s="14"/>
    </row>
    <row r="21" spans="2:27" ht="24.9" customHeight="1" x14ac:dyDescent="0.25">
      <c r="B21" s="11">
        <v>2012</v>
      </c>
      <c r="C21" s="106">
        <v>65</v>
      </c>
      <c r="D21" s="107"/>
      <c r="E21" s="107">
        <v>24</v>
      </c>
      <c r="F21" s="107"/>
      <c r="G21" s="155">
        <f t="shared" si="3"/>
        <v>89</v>
      </c>
      <c r="H21" s="151"/>
      <c r="I21" s="152">
        <v>21740</v>
      </c>
      <c r="J21" s="148"/>
      <c r="K21" s="107">
        <v>4105</v>
      </c>
      <c r="L21" s="107"/>
      <c r="M21" s="155">
        <f>SUM(I21:K21)</f>
        <v>25845</v>
      </c>
      <c r="N21" s="151"/>
      <c r="O21" s="152">
        <v>1827426</v>
      </c>
      <c r="P21" s="148"/>
      <c r="Q21" s="107">
        <v>51270</v>
      </c>
      <c r="R21" s="107"/>
      <c r="S21" s="155">
        <f t="shared" si="1"/>
        <v>1878696</v>
      </c>
      <c r="T21" s="104"/>
      <c r="U21" s="14"/>
      <c r="V21" s="922"/>
      <c r="W21" s="922"/>
      <c r="X21" s="14"/>
      <c r="Y21" s="921"/>
      <c r="Z21" s="14"/>
      <c r="AA21" s="14"/>
    </row>
    <row r="22" spans="2:27" ht="24.9" customHeight="1" x14ac:dyDescent="0.25">
      <c r="B22" s="11">
        <v>2013</v>
      </c>
      <c r="C22" s="106">
        <v>89</v>
      </c>
      <c r="D22" s="107"/>
      <c r="E22" s="107">
        <v>5</v>
      </c>
      <c r="F22" s="107"/>
      <c r="G22" s="155">
        <f t="shared" si="3"/>
        <v>94</v>
      </c>
      <c r="H22" s="151"/>
      <c r="I22" s="152">
        <v>25934</v>
      </c>
      <c r="J22" s="148"/>
      <c r="K22" s="107">
        <v>802</v>
      </c>
      <c r="L22" s="107"/>
      <c r="M22" s="155">
        <f t="shared" si="2"/>
        <v>26736</v>
      </c>
      <c r="N22" s="151"/>
      <c r="O22" s="152">
        <v>1558106</v>
      </c>
      <c r="P22" s="148"/>
      <c r="Q22" s="107">
        <v>15096</v>
      </c>
      <c r="R22" s="107"/>
      <c r="S22" s="155">
        <f t="shared" si="1"/>
        <v>1573202</v>
      </c>
      <c r="T22" s="104"/>
      <c r="U22" s="14"/>
      <c r="V22" s="922"/>
      <c r="W22" s="922"/>
      <c r="X22" s="14"/>
      <c r="Y22" s="921"/>
      <c r="Z22" s="14"/>
      <c r="AA22" s="14"/>
    </row>
    <row r="23" spans="2:27" ht="24.9" customHeight="1" x14ac:dyDescent="0.25">
      <c r="B23" s="11">
        <v>2014</v>
      </c>
      <c r="C23" s="106">
        <v>88</v>
      </c>
      <c r="D23" s="107"/>
      <c r="E23" s="107">
        <v>7</v>
      </c>
      <c r="F23" s="107"/>
      <c r="G23" s="155">
        <f t="shared" si="3"/>
        <v>95</v>
      </c>
      <c r="H23" s="151"/>
      <c r="I23" s="152">
        <v>38118</v>
      </c>
      <c r="J23" s="148"/>
      <c r="K23" s="107">
        <v>2563</v>
      </c>
      <c r="L23" s="107"/>
      <c r="M23" s="155">
        <f t="shared" si="2"/>
        <v>40681</v>
      </c>
      <c r="N23" s="151"/>
      <c r="O23" s="152">
        <v>3112596</v>
      </c>
      <c r="P23" s="148"/>
      <c r="Q23" s="107">
        <v>40422</v>
      </c>
      <c r="R23" s="107"/>
      <c r="S23" s="155">
        <f t="shared" si="1"/>
        <v>3153018</v>
      </c>
      <c r="T23" s="104"/>
      <c r="U23" s="14"/>
      <c r="V23" s="922"/>
      <c r="W23" s="922"/>
      <c r="X23" s="14"/>
      <c r="Y23" s="921"/>
      <c r="Z23" s="14"/>
      <c r="AA23" s="14"/>
    </row>
    <row r="24" spans="2:27" ht="24.9" customHeight="1" x14ac:dyDescent="0.25">
      <c r="B24" s="11">
        <v>2015</v>
      </c>
      <c r="C24" s="106">
        <v>39</v>
      </c>
      <c r="D24" s="107"/>
      <c r="E24" s="107">
        <v>8</v>
      </c>
      <c r="F24" s="107"/>
      <c r="G24" s="155">
        <f t="shared" si="3"/>
        <v>47</v>
      </c>
      <c r="H24" s="151"/>
      <c r="I24" s="152">
        <v>29985</v>
      </c>
      <c r="J24" s="148"/>
      <c r="K24" s="107">
        <v>2081</v>
      </c>
      <c r="L24" s="107"/>
      <c r="M24" s="155">
        <f>SUM(I24:K24)</f>
        <v>32066</v>
      </c>
      <c r="N24" s="151"/>
      <c r="O24" s="152">
        <v>1862184</v>
      </c>
      <c r="P24" s="148"/>
      <c r="Q24" s="107">
        <v>63448</v>
      </c>
      <c r="R24" s="107"/>
      <c r="S24" s="155">
        <f>SUM(O24:Q24)</f>
        <v>1925632</v>
      </c>
      <c r="T24" s="104"/>
      <c r="U24" s="14"/>
      <c r="V24" s="922"/>
      <c r="W24" s="922"/>
      <c r="X24" s="14"/>
      <c r="Y24" s="921"/>
      <c r="Z24" s="14"/>
      <c r="AA24" s="14"/>
    </row>
    <row r="25" spans="2:27" ht="24.9" customHeight="1" x14ac:dyDescent="0.25">
      <c r="B25" s="11">
        <v>2016</v>
      </c>
      <c r="C25" s="106">
        <v>34</v>
      </c>
      <c r="D25" s="107"/>
      <c r="E25" s="107">
        <v>7</v>
      </c>
      <c r="F25" s="107"/>
      <c r="G25" s="155">
        <f t="shared" si="3"/>
        <v>41</v>
      </c>
      <c r="H25" s="151"/>
      <c r="I25" s="152">
        <v>17909</v>
      </c>
      <c r="J25" s="148"/>
      <c r="K25" s="107">
        <v>2554</v>
      </c>
      <c r="L25" s="107"/>
      <c r="M25" s="155">
        <f t="shared" si="2"/>
        <v>20463</v>
      </c>
      <c r="N25" s="151"/>
      <c r="O25" s="152">
        <v>2957808</v>
      </c>
      <c r="P25" s="148"/>
      <c r="Q25" s="107">
        <v>126248</v>
      </c>
      <c r="R25" s="107"/>
      <c r="S25" s="155">
        <f t="shared" si="1"/>
        <v>3084056</v>
      </c>
      <c r="T25" s="104"/>
      <c r="U25" s="14"/>
      <c r="V25" s="922"/>
      <c r="W25" s="922"/>
      <c r="X25" s="14"/>
      <c r="Y25" s="921"/>
      <c r="Z25" s="14"/>
      <c r="AA25" s="14"/>
    </row>
    <row r="26" spans="2:27" x14ac:dyDescent="0.25">
      <c r="B26" s="11">
        <v>2017</v>
      </c>
      <c r="C26" s="106">
        <v>39</v>
      </c>
      <c r="D26" s="107"/>
      <c r="E26" s="107">
        <v>6</v>
      </c>
      <c r="F26" s="107"/>
      <c r="G26" s="155">
        <f t="shared" si="3"/>
        <v>45</v>
      </c>
      <c r="H26" s="151"/>
      <c r="I26" s="152">
        <v>55653</v>
      </c>
      <c r="J26" s="148"/>
      <c r="K26" s="107">
        <v>957</v>
      </c>
      <c r="L26" s="107"/>
      <c r="M26" s="155">
        <f t="shared" si="2"/>
        <v>56610</v>
      </c>
      <c r="N26" s="151"/>
      <c r="O26" s="152">
        <v>2965606</v>
      </c>
      <c r="P26" s="148"/>
      <c r="Q26" s="107">
        <v>40888</v>
      </c>
      <c r="R26" s="107"/>
      <c r="S26" s="155">
        <f t="shared" si="1"/>
        <v>3006494</v>
      </c>
      <c r="T26" s="104"/>
      <c r="U26" s="14"/>
      <c r="V26" s="922"/>
      <c r="W26" s="922"/>
      <c r="X26" s="14"/>
      <c r="Y26" s="921"/>
      <c r="Z26" s="14"/>
      <c r="AA26" s="14"/>
    </row>
    <row r="27" spans="2:27" ht="12.75" customHeight="1" thickBot="1" x14ac:dyDescent="0.3">
      <c r="B27" s="13"/>
      <c r="C27" s="923"/>
      <c r="D27" s="924"/>
      <c r="E27" s="924"/>
      <c r="F27" s="924"/>
      <c r="G27" s="156"/>
      <c r="H27" s="153"/>
      <c r="I27" s="52"/>
      <c r="J27" s="154"/>
      <c r="K27" s="924"/>
      <c r="L27" s="924"/>
      <c r="M27" s="156"/>
      <c r="N27" s="153"/>
      <c r="O27" s="52"/>
      <c r="P27" s="154"/>
      <c r="Q27" s="924"/>
      <c r="R27" s="924"/>
      <c r="S27" s="156"/>
      <c r="T27" s="124"/>
      <c r="U27" s="14"/>
      <c r="V27" s="922"/>
      <c r="W27" s="922"/>
      <c r="X27" s="14"/>
      <c r="Y27" s="921"/>
      <c r="Z27" s="14"/>
      <c r="AA27" s="14"/>
    </row>
    <row r="28" spans="2:27" ht="25.5" customHeight="1" x14ac:dyDescent="0.25">
      <c r="B28" s="996" t="s">
        <v>156</v>
      </c>
      <c r="C28" s="996"/>
      <c r="D28" s="996"/>
      <c r="E28" s="996"/>
      <c r="F28" s="996"/>
      <c r="G28" s="996"/>
      <c r="H28" s="996"/>
      <c r="I28" s="996"/>
      <c r="J28" s="996"/>
      <c r="K28" s="996"/>
      <c r="L28" s="996"/>
      <c r="M28" s="996"/>
      <c r="N28" s="996"/>
      <c r="O28" s="996"/>
      <c r="P28" s="996"/>
      <c r="Q28" s="996"/>
      <c r="R28" s="996"/>
      <c r="S28" s="996"/>
      <c r="T28" s="996"/>
      <c r="U28" s="178"/>
      <c r="V28" s="178"/>
      <c r="W28" s="178"/>
      <c r="X28" s="178"/>
      <c r="Y28" s="178"/>
      <c r="Z28" s="178"/>
      <c r="AA28" s="178"/>
    </row>
    <row r="29" spans="2:27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8"/>
      <c r="N29" s="18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921"/>
      <c r="Z29" s="15"/>
      <c r="AA29" s="15"/>
    </row>
  </sheetData>
  <mergeCells count="25">
    <mergeCell ref="B28:T28"/>
    <mergeCell ref="C5:H5"/>
    <mergeCell ref="I5:N5"/>
    <mergeCell ref="B1:S1"/>
    <mergeCell ref="B2:S2"/>
    <mergeCell ref="B5:B7"/>
    <mergeCell ref="M6:N7"/>
    <mergeCell ref="O6:P6"/>
    <mergeCell ref="Q6:R6"/>
    <mergeCell ref="S6:T7"/>
    <mergeCell ref="C7:D7"/>
    <mergeCell ref="E7:F7"/>
    <mergeCell ref="I7:J7"/>
    <mergeCell ref="K7:L7"/>
    <mergeCell ref="O7:P7"/>
    <mergeCell ref="Q7:R7"/>
    <mergeCell ref="V3:Z3"/>
    <mergeCell ref="O5:T5"/>
    <mergeCell ref="B3:T3"/>
    <mergeCell ref="B4:T4"/>
    <mergeCell ref="C6:D6"/>
    <mergeCell ref="E6:F6"/>
    <mergeCell ref="G6:H7"/>
    <mergeCell ref="I6:J6"/>
    <mergeCell ref="K6:L6"/>
  </mergeCells>
  <phoneticPr fontId="3" type="noConversion"/>
  <printOptions horizontalCentered="1" verticalCentered="1"/>
  <pageMargins left="0" right="0" top="0" bottom="0" header="0" footer="0"/>
  <pageSetup paperSize="9" scale="77" orientation="landscape" r:id="rId1"/>
  <headerFooter alignWithMargins="0"/>
  <ignoredErrors>
    <ignoredError sqref="G9:G26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67"/>
  <sheetViews>
    <sheetView showGridLines="0" view="pageBreakPreview" topLeftCell="D26" zoomScale="40" zoomScaleNormal="34" zoomScaleSheetLayoutView="40" workbookViewId="0">
      <selection activeCell="L53" sqref="L53"/>
    </sheetView>
  </sheetViews>
  <sheetFormatPr baseColWidth="10" defaultColWidth="11.44140625" defaultRowHeight="13.2" x14ac:dyDescent="0.25"/>
  <cols>
    <col min="1" max="1" width="8.109375" style="1" customWidth="1"/>
    <col min="2" max="2" width="2.33203125" style="1" customWidth="1"/>
    <col min="3" max="3" width="54.109375" style="1" customWidth="1"/>
    <col min="4" max="4" width="2.44140625" style="1" customWidth="1"/>
    <col min="5" max="5" width="15" style="1" customWidth="1"/>
    <col min="6" max="6" width="4.5546875" style="1" customWidth="1"/>
    <col min="7" max="7" width="13.33203125" style="1" customWidth="1"/>
    <col min="8" max="8" width="4.44140625" style="1" customWidth="1"/>
    <col min="9" max="9" width="14.5546875" style="1" customWidth="1"/>
    <col min="10" max="10" width="4.5546875" style="1" customWidth="1"/>
    <col min="11" max="11" width="14.5546875" style="1" customWidth="1"/>
    <col min="12" max="12" width="4.5546875" style="1" customWidth="1"/>
    <col min="13" max="13" width="14.33203125" style="1" customWidth="1"/>
    <col min="14" max="14" width="4.5546875" style="1" customWidth="1"/>
    <col min="15" max="15" width="14.109375" style="1" customWidth="1"/>
    <col min="16" max="16" width="4" style="1" customWidth="1"/>
    <col min="17" max="17" width="16.44140625" style="1" customWidth="1"/>
    <col min="18" max="18" width="4.6640625" style="1" customWidth="1"/>
    <col min="19" max="19" width="12" style="1" customWidth="1"/>
    <col min="20" max="20" width="4.6640625" style="1" customWidth="1"/>
    <col min="21" max="21" width="14.44140625" style="1" customWidth="1"/>
    <col min="22" max="22" width="4.6640625" style="1" customWidth="1"/>
    <col min="23" max="23" width="11.88671875" style="1" customWidth="1"/>
    <col min="24" max="24" width="4.6640625" style="1" customWidth="1"/>
    <col min="25" max="25" width="14.88671875" style="1" customWidth="1"/>
    <col min="26" max="26" width="4.6640625" style="1" customWidth="1"/>
    <col min="27" max="27" width="12.88671875" style="1" customWidth="1"/>
    <col min="28" max="28" width="4.5546875" style="1" customWidth="1"/>
    <col min="29" max="29" width="15" style="1" customWidth="1"/>
    <col min="30" max="30" width="4.6640625" style="1" customWidth="1"/>
    <col min="31" max="31" width="17" style="1" customWidth="1"/>
    <col min="32" max="32" width="4.6640625" style="1" customWidth="1"/>
    <col min="33" max="33" width="15.5546875" style="1" customWidth="1"/>
    <col min="34" max="34" width="4.6640625" style="1" customWidth="1"/>
    <col min="35" max="35" width="9.6640625" style="1" customWidth="1"/>
    <col min="36" max="36" width="5.6640625" style="1" customWidth="1"/>
    <col min="37" max="37" width="13.5546875" style="1" customWidth="1"/>
    <col min="38" max="38" width="5.6640625" style="1" customWidth="1"/>
    <col min="39" max="39" width="12.33203125" style="1" customWidth="1"/>
    <col min="40" max="40" width="5.6640625" style="1" customWidth="1"/>
    <col min="41" max="41" width="15.6640625" style="1" customWidth="1"/>
    <col min="42" max="42" width="4.6640625" style="1" customWidth="1"/>
    <col min="43" max="43" width="16.6640625" style="1" customWidth="1"/>
    <col min="44" max="44" width="4.6640625" style="1" customWidth="1"/>
    <col min="45" max="45" width="18.88671875" style="1" customWidth="1"/>
    <col min="46" max="46" width="4" style="1" customWidth="1"/>
    <col min="47" max="47" width="13.109375" style="1" customWidth="1"/>
    <col min="48" max="48" width="2.33203125" style="1" customWidth="1"/>
    <col min="49" max="49" width="20.109375" style="1" bestFit="1" customWidth="1"/>
    <col min="50" max="50" width="19.6640625" style="1" customWidth="1"/>
    <col min="51" max="16384" width="11.44140625" style="1"/>
  </cols>
  <sheetData>
    <row r="2" spans="2:50" s="321" customFormat="1" ht="35.25" customHeight="1" x14ac:dyDescent="0.4">
      <c r="B2" s="1189" t="s">
        <v>194</v>
      </c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  <c r="AJ2" s="1189"/>
      <c r="AK2" s="1189"/>
      <c r="AL2" s="1189"/>
      <c r="AM2" s="1189"/>
      <c r="AN2" s="1189"/>
      <c r="AO2" s="1189"/>
      <c r="AP2" s="1189"/>
      <c r="AQ2" s="1189"/>
      <c r="AR2" s="1189"/>
      <c r="AS2" s="1189"/>
      <c r="AT2" s="1189"/>
      <c r="AU2" s="1189"/>
      <c r="AV2" s="1189"/>
    </row>
    <row r="3" spans="2:50" s="322" customFormat="1" ht="30" customHeight="1" x14ac:dyDescent="0.25">
      <c r="B3" s="1190" t="s">
        <v>161</v>
      </c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/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</row>
    <row r="4" spans="2:50" s="322" customFormat="1" ht="47.25" customHeight="1" x14ac:dyDescent="0.25">
      <c r="B4" s="1191" t="s">
        <v>180</v>
      </c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1191"/>
      <c r="AN4" s="1191"/>
      <c r="AO4" s="1191"/>
      <c r="AP4" s="1191"/>
      <c r="AQ4" s="1191"/>
      <c r="AR4" s="1191"/>
      <c r="AS4" s="1191"/>
      <c r="AT4" s="1191"/>
      <c r="AU4" s="1191"/>
      <c r="AV4" s="1191"/>
    </row>
    <row r="5" spans="2:50" s="322" customFormat="1" ht="30" customHeight="1" thickBot="1" x14ac:dyDescent="0.3">
      <c r="B5" s="1191">
        <v>2017</v>
      </c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1191"/>
      <c r="AN5" s="1191"/>
      <c r="AO5" s="1191"/>
      <c r="AP5" s="1191"/>
      <c r="AQ5" s="1191"/>
      <c r="AR5" s="1191"/>
      <c r="AS5" s="1191"/>
      <c r="AT5" s="1191"/>
      <c r="AU5" s="1191"/>
      <c r="AV5" s="1191"/>
    </row>
    <row r="6" spans="2:50" s="109" customFormat="1" ht="60" customHeight="1" x14ac:dyDescent="0.25">
      <c r="B6" s="1170" t="s">
        <v>24</v>
      </c>
      <c r="C6" s="1171"/>
      <c r="D6" s="1171"/>
      <c r="E6" s="1192" t="s">
        <v>245</v>
      </c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1193"/>
      <c r="AN6" s="1193"/>
      <c r="AO6" s="1193"/>
      <c r="AP6" s="1193"/>
      <c r="AQ6" s="1193"/>
      <c r="AR6" s="1194"/>
      <c r="AS6" s="1195" t="s">
        <v>93</v>
      </c>
      <c r="AT6" s="1196"/>
      <c r="AU6" s="1196"/>
      <c r="AV6" s="1197"/>
    </row>
    <row r="7" spans="2:50" s="109" customFormat="1" ht="79.5" customHeight="1" x14ac:dyDescent="0.25">
      <c r="B7" s="1172"/>
      <c r="C7" s="1173"/>
      <c r="D7" s="1173"/>
      <c r="E7" s="1201" t="s">
        <v>130</v>
      </c>
      <c r="F7" s="1182"/>
      <c r="G7" s="1182"/>
      <c r="H7" s="1183"/>
      <c r="I7" s="1181" t="s">
        <v>181</v>
      </c>
      <c r="J7" s="1182"/>
      <c r="K7" s="1182"/>
      <c r="L7" s="1183"/>
      <c r="M7" s="1182" t="s">
        <v>146</v>
      </c>
      <c r="N7" s="1182"/>
      <c r="O7" s="1182"/>
      <c r="P7" s="1182"/>
      <c r="Q7" s="1181" t="s">
        <v>182</v>
      </c>
      <c r="R7" s="1182"/>
      <c r="S7" s="1182"/>
      <c r="T7" s="1183"/>
      <c r="U7" s="1178" t="s">
        <v>310</v>
      </c>
      <c r="V7" s="1179"/>
      <c r="W7" s="1179"/>
      <c r="X7" s="1180"/>
      <c r="Y7" s="1178" t="s">
        <v>117</v>
      </c>
      <c r="Z7" s="1179"/>
      <c r="AA7" s="1179"/>
      <c r="AB7" s="1180"/>
      <c r="AC7" s="1181" t="s">
        <v>183</v>
      </c>
      <c r="AD7" s="1182"/>
      <c r="AE7" s="1182"/>
      <c r="AF7" s="1183"/>
      <c r="AG7" s="1182" t="s">
        <v>19</v>
      </c>
      <c r="AH7" s="1182"/>
      <c r="AI7" s="1182"/>
      <c r="AJ7" s="1182"/>
      <c r="AK7" s="1181" t="s">
        <v>46</v>
      </c>
      <c r="AL7" s="1182"/>
      <c r="AM7" s="1182"/>
      <c r="AN7" s="1183"/>
      <c r="AO7" s="1181" t="s">
        <v>258</v>
      </c>
      <c r="AP7" s="1182"/>
      <c r="AQ7" s="1182"/>
      <c r="AR7" s="613"/>
      <c r="AS7" s="1198"/>
      <c r="AT7" s="1199"/>
      <c r="AU7" s="1199"/>
      <c r="AV7" s="1200"/>
    </row>
    <row r="8" spans="2:50" s="109" customFormat="1" ht="59.25" customHeight="1" thickBot="1" x14ac:dyDescent="0.3">
      <c r="B8" s="1174"/>
      <c r="C8" s="1175"/>
      <c r="D8" s="1175"/>
      <c r="E8" s="1176" t="s">
        <v>184</v>
      </c>
      <c r="F8" s="1169"/>
      <c r="G8" s="1177" t="s">
        <v>185</v>
      </c>
      <c r="H8" s="1177"/>
      <c r="I8" s="1168" t="s">
        <v>184</v>
      </c>
      <c r="J8" s="1169"/>
      <c r="K8" s="1168" t="s">
        <v>185</v>
      </c>
      <c r="L8" s="1169"/>
      <c r="M8" s="1168" t="s">
        <v>184</v>
      </c>
      <c r="N8" s="1169"/>
      <c r="O8" s="1177" t="s">
        <v>185</v>
      </c>
      <c r="P8" s="1169"/>
      <c r="Q8" s="1168" t="s">
        <v>184</v>
      </c>
      <c r="R8" s="1169"/>
      <c r="S8" s="1168" t="s">
        <v>185</v>
      </c>
      <c r="T8" s="1169"/>
      <c r="U8" s="1168" t="s">
        <v>184</v>
      </c>
      <c r="V8" s="1169"/>
      <c r="W8" s="1168" t="s">
        <v>185</v>
      </c>
      <c r="X8" s="1169"/>
      <c r="Y8" s="1168" t="s">
        <v>184</v>
      </c>
      <c r="Z8" s="1169"/>
      <c r="AA8" s="1168" t="s">
        <v>185</v>
      </c>
      <c r="AB8" s="1169"/>
      <c r="AC8" s="1168" t="s">
        <v>184</v>
      </c>
      <c r="AD8" s="1169"/>
      <c r="AE8" s="1168" t="s">
        <v>185</v>
      </c>
      <c r="AF8" s="1169"/>
      <c r="AG8" s="1168" t="s">
        <v>184</v>
      </c>
      <c r="AH8" s="1169"/>
      <c r="AI8" s="1168" t="s">
        <v>185</v>
      </c>
      <c r="AJ8" s="1169"/>
      <c r="AK8" s="1168" t="s">
        <v>184</v>
      </c>
      <c r="AL8" s="1169"/>
      <c r="AM8" s="1168" t="s">
        <v>185</v>
      </c>
      <c r="AN8" s="1169"/>
      <c r="AO8" s="1168" t="s">
        <v>184</v>
      </c>
      <c r="AP8" s="1169"/>
      <c r="AQ8" s="854" t="s">
        <v>185</v>
      </c>
      <c r="AR8" s="614"/>
      <c r="AS8" s="1184" t="s">
        <v>68</v>
      </c>
      <c r="AT8" s="1185"/>
      <c r="AU8" s="1186" t="s">
        <v>5</v>
      </c>
      <c r="AV8" s="1187"/>
    </row>
    <row r="9" spans="2:50" s="42" customFormat="1" ht="30" customHeight="1" x14ac:dyDescent="0.25">
      <c r="B9" s="534"/>
      <c r="C9" s="548" t="s">
        <v>25</v>
      </c>
      <c r="D9" s="567"/>
      <c r="E9" s="568"/>
      <c r="F9" s="569"/>
      <c r="G9" s="569"/>
      <c r="H9" s="569"/>
      <c r="I9" s="570"/>
      <c r="J9" s="569"/>
      <c r="K9" s="569"/>
      <c r="L9" s="571"/>
      <c r="M9" s="569"/>
      <c r="N9" s="569"/>
      <c r="O9" s="569"/>
      <c r="P9" s="569"/>
      <c r="Q9" s="570"/>
      <c r="R9" s="569"/>
      <c r="S9" s="569"/>
      <c r="T9" s="571"/>
      <c r="U9" s="569"/>
      <c r="V9" s="569"/>
      <c r="W9" s="569"/>
      <c r="X9" s="574"/>
      <c r="Y9" s="569"/>
      <c r="Z9" s="569"/>
      <c r="AA9" s="569"/>
      <c r="AB9" s="569"/>
      <c r="AC9" s="570"/>
      <c r="AD9" s="569"/>
      <c r="AE9" s="569"/>
      <c r="AF9" s="571"/>
      <c r="AG9" s="569"/>
      <c r="AH9" s="569"/>
      <c r="AI9" s="569"/>
      <c r="AJ9" s="569"/>
      <c r="AK9" s="572"/>
      <c r="AL9" s="573"/>
      <c r="AM9" s="573"/>
      <c r="AN9" s="574"/>
      <c r="AO9" s="570"/>
      <c r="AP9" s="569"/>
      <c r="AQ9" s="569"/>
      <c r="AR9" s="575"/>
      <c r="AS9" s="456"/>
      <c r="AT9" s="139"/>
      <c r="AU9" s="132"/>
      <c r="AV9" s="576"/>
    </row>
    <row r="10" spans="2:50" s="42" customFormat="1" ht="30" customHeight="1" x14ac:dyDescent="0.25">
      <c r="B10" s="534"/>
      <c r="C10" s="547" t="s">
        <v>2</v>
      </c>
      <c r="D10" s="502"/>
      <c r="E10" s="577">
        <v>0</v>
      </c>
      <c r="F10" s="138"/>
      <c r="G10" s="138">
        <v>0</v>
      </c>
      <c r="H10" s="138"/>
      <c r="I10" s="578">
        <v>0</v>
      </c>
      <c r="J10" s="138"/>
      <c r="K10" s="138">
        <v>0</v>
      </c>
      <c r="L10" s="579"/>
      <c r="M10" s="138">
        <v>1</v>
      </c>
      <c r="N10" s="585"/>
      <c r="O10" s="138">
        <v>0</v>
      </c>
      <c r="P10" s="579"/>
      <c r="Q10" s="578">
        <v>0</v>
      </c>
      <c r="R10" s="138"/>
      <c r="S10" s="138">
        <v>0</v>
      </c>
      <c r="T10" s="579"/>
      <c r="U10" s="138">
        <v>0</v>
      </c>
      <c r="V10" s="138"/>
      <c r="W10" s="138">
        <v>0</v>
      </c>
      <c r="X10" s="579"/>
      <c r="Y10" s="578">
        <v>1</v>
      </c>
      <c r="Z10" s="138"/>
      <c r="AA10" s="138">
        <v>0</v>
      </c>
      <c r="AB10" s="579"/>
      <c r="AC10" s="578">
        <v>0</v>
      </c>
      <c r="AD10" s="138"/>
      <c r="AE10" s="138">
        <v>0</v>
      </c>
      <c r="AF10" s="579"/>
      <c r="AG10" s="578">
        <v>0</v>
      </c>
      <c r="AH10" s="138"/>
      <c r="AI10" s="138">
        <v>0</v>
      </c>
      <c r="AJ10" s="579"/>
      <c r="AK10" s="578">
        <v>0</v>
      </c>
      <c r="AL10" s="138"/>
      <c r="AM10" s="138">
        <v>0</v>
      </c>
      <c r="AN10" s="579"/>
      <c r="AO10" s="138">
        <v>0</v>
      </c>
      <c r="AP10" s="138"/>
      <c r="AQ10" s="138">
        <v>0</v>
      </c>
      <c r="AR10" s="580"/>
      <c r="AS10" s="135">
        <f>SUM(E10:AR10)</f>
        <v>2</v>
      </c>
      <c r="AT10" s="134"/>
      <c r="AU10" s="132">
        <f>AS10/AS58*100</f>
        <v>4.4444444444444446</v>
      </c>
      <c r="AV10" s="576"/>
      <c r="AW10" s="925">
        <f>SUM(E10+I10+M10+Q10+Y10+AC10+AG10+AK10+AO10)</f>
        <v>2</v>
      </c>
      <c r="AX10" s="925">
        <f>SUM(G10+K10+O10+S10+AA10+AE10+AI10+AM10+AQ10)</f>
        <v>0</v>
      </c>
    </row>
    <row r="11" spans="2:50" s="42" customFormat="1" ht="30" customHeight="1" x14ac:dyDescent="0.25">
      <c r="B11" s="534"/>
      <c r="C11" s="547" t="s">
        <v>15</v>
      </c>
      <c r="D11" s="502"/>
      <c r="E11" s="577">
        <v>0</v>
      </c>
      <c r="F11" s="138"/>
      <c r="G11" s="138">
        <v>0</v>
      </c>
      <c r="H11" s="138"/>
      <c r="I11" s="578">
        <v>0</v>
      </c>
      <c r="J11" s="138"/>
      <c r="K11" s="138">
        <v>0</v>
      </c>
      <c r="L11" s="579"/>
      <c r="M11" s="138">
        <v>94</v>
      </c>
      <c r="N11" s="585"/>
      <c r="O11" s="138">
        <v>0</v>
      </c>
      <c r="P11" s="579"/>
      <c r="Q11" s="578">
        <v>0</v>
      </c>
      <c r="R11" s="138"/>
      <c r="S11" s="138">
        <v>0</v>
      </c>
      <c r="T11" s="579"/>
      <c r="U11" s="138">
        <v>0</v>
      </c>
      <c r="V11" s="138"/>
      <c r="W11" s="138">
        <v>0</v>
      </c>
      <c r="X11" s="579"/>
      <c r="Y11" s="578">
        <v>234</v>
      </c>
      <c r="Z11" s="138"/>
      <c r="AA11" s="138">
        <v>0</v>
      </c>
      <c r="AB11" s="579"/>
      <c r="AC11" s="578">
        <v>0</v>
      </c>
      <c r="AD11" s="138"/>
      <c r="AE11" s="138">
        <v>0</v>
      </c>
      <c r="AF11" s="579"/>
      <c r="AG11" s="578">
        <v>0</v>
      </c>
      <c r="AH11" s="138"/>
      <c r="AI11" s="138">
        <v>0</v>
      </c>
      <c r="AJ11" s="579"/>
      <c r="AK11" s="578">
        <v>0</v>
      </c>
      <c r="AL11" s="138"/>
      <c r="AM11" s="138">
        <v>0</v>
      </c>
      <c r="AN11" s="579"/>
      <c r="AO11" s="138">
        <v>0</v>
      </c>
      <c r="AP11" s="138"/>
      <c r="AQ11" s="138">
        <v>0</v>
      </c>
      <c r="AR11" s="580"/>
      <c r="AS11" s="135">
        <f>SUM(D11:AR11)</f>
        <v>328</v>
      </c>
      <c r="AT11" s="134"/>
      <c r="AU11" s="132">
        <f>AS11/AS59*100</f>
        <v>0.57940293234410878</v>
      </c>
      <c r="AV11" s="576"/>
      <c r="AW11" s="925">
        <f>SUM(E11+I11+M11+Q11+Y11+AC11+AG11+AK11+AO11)</f>
        <v>328</v>
      </c>
      <c r="AX11" s="925">
        <f>SUM(G11+K11+O11+S11+AA11+AE11+AI11+AM11+AQ11)</f>
        <v>0</v>
      </c>
    </row>
    <row r="12" spans="2:50" s="42" customFormat="1" ht="30" customHeight="1" x14ac:dyDescent="0.25">
      <c r="B12" s="534"/>
      <c r="C12" s="547" t="s">
        <v>16</v>
      </c>
      <c r="D12" s="502"/>
      <c r="E12" s="577">
        <v>0</v>
      </c>
      <c r="F12" s="138"/>
      <c r="G12" s="138">
        <v>0</v>
      </c>
      <c r="H12" s="138"/>
      <c r="I12" s="578">
        <v>0</v>
      </c>
      <c r="J12" s="138"/>
      <c r="K12" s="138">
        <v>0</v>
      </c>
      <c r="L12" s="581"/>
      <c r="M12" s="138">
        <v>18048</v>
      </c>
      <c r="N12" s="585"/>
      <c r="O12" s="138">
        <v>0</v>
      </c>
      <c r="P12" s="581"/>
      <c r="Q12" s="578">
        <v>0</v>
      </c>
      <c r="R12" s="585"/>
      <c r="S12" s="138">
        <v>0</v>
      </c>
      <c r="T12" s="579"/>
      <c r="U12" s="138">
        <v>0</v>
      </c>
      <c r="V12" s="138"/>
      <c r="W12" s="138">
        <v>0</v>
      </c>
      <c r="X12" s="581"/>
      <c r="Y12" s="578">
        <v>5616</v>
      </c>
      <c r="Z12" s="138"/>
      <c r="AA12" s="138">
        <v>0</v>
      </c>
      <c r="AB12" s="579"/>
      <c r="AC12" s="578">
        <v>0</v>
      </c>
      <c r="AD12" s="138"/>
      <c r="AE12" s="138">
        <v>119160</v>
      </c>
      <c r="AF12" s="926" t="s">
        <v>65</v>
      </c>
      <c r="AG12" s="578">
        <v>0</v>
      </c>
      <c r="AH12" s="138"/>
      <c r="AI12" s="138">
        <v>0</v>
      </c>
      <c r="AJ12" s="579"/>
      <c r="AK12" s="578">
        <v>0</v>
      </c>
      <c r="AL12" s="138"/>
      <c r="AM12" s="138">
        <v>0</v>
      </c>
      <c r="AN12" s="579"/>
      <c r="AO12" s="138">
        <v>0</v>
      </c>
      <c r="AP12" s="138"/>
      <c r="AQ12" s="138">
        <v>0</v>
      </c>
      <c r="AR12" s="580"/>
      <c r="AS12" s="135">
        <f>SUM(D12:AR12)</f>
        <v>142824</v>
      </c>
      <c r="AT12" s="134"/>
      <c r="AU12" s="132">
        <f>AS12/AS60*100</f>
        <v>4.7505167148179908</v>
      </c>
      <c r="AV12" s="576"/>
      <c r="AW12" s="925">
        <f>SUM(E12+I12+M12+Q12+Y12+AC12+AG12+AK12+AO12)</f>
        <v>23664</v>
      </c>
      <c r="AX12" s="925">
        <f>SUM(G12+K12+O12+S12+AA12+AE12+AI12+AM12+AQ12)</f>
        <v>119160</v>
      </c>
    </row>
    <row r="13" spans="2:50" s="42" customFormat="1" ht="30" customHeight="1" x14ac:dyDescent="0.25">
      <c r="B13" s="534"/>
      <c r="C13" s="548" t="s">
        <v>26</v>
      </c>
      <c r="D13" s="567"/>
      <c r="E13" s="568"/>
      <c r="F13" s="569"/>
      <c r="G13" s="569"/>
      <c r="H13" s="569"/>
      <c r="I13" s="570"/>
      <c r="J13" s="569"/>
      <c r="K13" s="569"/>
      <c r="L13" s="571"/>
      <c r="M13" s="569"/>
      <c r="N13" s="583"/>
      <c r="O13" s="569"/>
      <c r="P13" s="571"/>
      <c r="Q13" s="570"/>
      <c r="R13" s="569"/>
      <c r="S13" s="569"/>
      <c r="T13" s="571"/>
      <c r="U13" s="569"/>
      <c r="V13" s="569"/>
      <c r="W13" s="569"/>
      <c r="X13" s="571"/>
      <c r="Y13" s="570"/>
      <c r="Z13" s="569"/>
      <c r="AA13" s="569"/>
      <c r="AB13" s="571"/>
      <c r="AC13" s="570"/>
      <c r="AD13" s="569"/>
      <c r="AE13" s="569"/>
      <c r="AF13" s="571"/>
      <c r="AG13" s="570"/>
      <c r="AH13" s="569"/>
      <c r="AI13" s="569"/>
      <c r="AJ13" s="571"/>
      <c r="AK13" s="570"/>
      <c r="AL13" s="569"/>
      <c r="AM13" s="569"/>
      <c r="AN13" s="571"/>
      <c r="AO13" s="569"/>
      <c r="AP13" s="569"/>
      <c r="AQ13" s="569"/>
      <c r="AR13" s="575"/>
      <c r="AS13" s="456"/>
      <c r="AT13" s="139"/>
      <c r="AU13" s="132"/>
      <c r="AV13" s="576"/>
    </row>
    <row r="14" spans="2:50" s="42" customFormat="1" ht="30" customHeight="1" x14ac:dyDescent="0.25">
      <c r="B14" s="534"/>
      <c r="C14" s="547" t="s">
        <v>2</v>
      </c>
      <c r="D14" s="502"/>
      <c r="E14" s="577">
        <v>0</v>
      </c>
      <c r="F14" s="138"/>
      <c r="G14" s="138">
        <v>0</v>
      </c>
      <c r="H14" s="138"/>
      <c r="I14" s="578">
        <v>0</v>
      </c>
      <c r="J14" s="138"/>
      <c r="K14" s="138">
        <v>1</v>
      </c>
      <c r="L14" s="579"/>
      <c r="M14" s="138">
        <v>0</v>
      </c>
      <c r="N14" s="585"/>
      <c r="O14" s="138">
        <v>0</v>
      </c>
      <c r="P14" s="579"/>
      <c r="Q14" s="578">
        <v>0</v>
      </c>
      <c r="R14" s="138"/>
      <c r="S14" s="138">
        <v>0</v>
      </c>
      <c r="T14" s="579"/>
      <c r="U14" s="138">
        <v>0</v>
      </c>
      <c r="V14" s="138"/>
      <c r="W14" s="138">
        <v>0</v>
      </c>
      <c r="X14" s="579"/>
      <c r="Y14" s="578">
        <v>1</v>
      </c>
      <c r="Z14" s="138"/>
      <c r="AA14" s="138">
        <v>0</v>
      </c>
      <c r="AB14" s="579"/>
      <c r="AC14" s="578">
        <v>0</v>
      </c>
      <c r="AD14" s="138"/>
      <c r="AE14" s="138">
        <v>0</v>
      </c>
      <c r="AF14" s="579"/>
      <c r="AG14" s="578">
        <v>0</v>
      </c>
      <c r="AH14" s="138"/>
      <c r="AI14" s="138">
        <v>0</v>
      </c>
      <c r="AJ14" s="579"/>
      <c r="AK14" s="578">
        <v>0</v>
      </c>
      <c r="AL14" s="138"/>
      <c r="AM14" s="138">
        <v>0</v>
      </c>
      <c r="AN14" s="579"/>
      <c r="AO14" s="138">
        <v>0</v>
      </c>
      <c r="AP14" s="138"/>
      <c r="AQ14" s="138">
        <v>0</v>
      </c>
      <c r="AR14" s="580"/>
      <c r="AS14" s="135">
        <f>SUM(D14:AR14)</f>
        <v>2</v>
      </c>
      <c r="AT14" s="134"/>
      <c r="AU14" s="132">
        <f>AS14/AS58*100</f>
        <v>4.4444444444444446</v>
      </c>
      <c r="AV14" s="576"/>
      <c r="AW14" s="925">
        <f>SUM(E14+I14+M14+Q14+Y14+AC14+AG14+AK14+AO14)</f>
        <v>1</v>
      </c>
      <c r="AX14" s="925">
        <f>SUM(G14+K14+O14+S14+AA14+AE14+AI14+AM14+AQ14)</f>
        <v>1</v>
      </c>
    </row>
    <row r="15" spans="2:50" s="42" customFormat="1" ht="30" customHeight="1" x14ac:dyDescent="0.25">
      <c r="B15" s="534"/>
      <c r="C15" s="547" t="s">
        <v>15</v>
      </c>
      <c r="D15" s="502"/>
      <c r="E15" s="577">
        <v>0</v>
      </c>
      <c r="F15" s="138"/>
      <c r="G15" s="138">
        <v>0</v>
      </c>
      <c r="H15" s="138"/>
      <c r="I15" s="578">
        <v>0</v>
      </c>
      <c r="J15" s="138"/>
      <c r="K15" s="138">
        <v>544</v>
      </c>
      <c r="L15" s="579"/>
      <c r="M15" s="138">
        <v>0</v>
      </c>
      <c r="N15" s="585"/>
      <c r="O15" s="138">
        <v>0</v>
      </c>
      <c r="P15" s="579"/>
      <c r="Q15" s="578">
        <v>0</v>
      </c>
      <c r="R15" s="138"/>
      <c r="S15" s="138">
        <v>0</v>
      </c>
      <c r="T15" s="579"/>
      <c r="U15" s="138">
        <v>0</v>
      </c>
      <c r="V15" s="138"/>
      <c r="W15" s="138">
        <v>0</v>
      </c>
      <c r="X15" s="579"/>
      <c r="Y15" s="578">
        <v>77</v>
      </c>
      <c r="Z15" s="138"/>
      <c r="AA15" s="138">
        <v>0</v>
      </c>
      <c r="AB15" s="579"/>
      <c r="AC15" s="578">
        <v>0</v>
      </c>
      <c r="AD15" s="138"/>
      <c r="AE15" s="138">
        <v>0</v>
      </c>
      <c r="AF15" s="579"/>
      <c r="AG15" s="578">
        <v>0</v>
      </c>
      <c r="AH15" s="138"/>
      <c r="AI15" s="138">
        <v>0</v>
      </c>
      <c r="AJ15" s="579"/>
      <c r="AK15" s="578">
        <v>0</v>
      </c>
      <c r="AL15" s="138"/>
      <c r="AM15" s="138">
        <v>0</v>
      </c>
      <c r="AN15" s="579"/>
      <c r="AO15" s="138">
        <v>0</v>
      </c>
      <c r="AP15" s="138"/>
      <c r="AQ15" s="138">
        <v>0</v>
      </c>
      <c r="AR15" s="580"/>
      <c r="AS15" s="135">
        <f>SUM(D15:AR15)</f>
        <v>621</v>
      </c>
      <c r="AT15" s="134"/>
      <c r="AU15" s="132">
        <f>AS15/AS59*100</f>
        <v>1.09697933227345</v>
      </c>
      <c r="AV15" s="576"/>
      <c r="AW15" s="925">
        <f>SUM(E15+I15+M15+Q15+Y15+AC15+AG15+AK15+AO15)</f>
        <v>77</v>
      </c>
      <c r="AX15" s="925">
        <f>SUM(G15+K15+O15+S15+AA15+AE15+AI15+AM15+AQ15)</f>
        <v>544</v>
      </c>
    </row>
    <row r="16" spans="2:50" s="42" customFormat="1" ht="30" customHeight="1" x14ac:dyDescent="0.25">
      <c r="B16" s="534"/>
      <c r="C16" s="547" t="s">
        <v>16</v>
      </c>
      <c r="D16" s="502"/>
      <c r="E16" s="577">
        <v>0</v>
      </c>
      <c r="F16" s="138"/>
      <c r="G16" s="138">
        <v>0</v>
      </c>
      <c r="H16" s="138"/>
      <c r="I16" s="578">
        <v>0</v>
      </c>
      <c r="J16" s="138"/>
      <c r="K16" s="138">
        <v>100096</v>
      </c>
      <c r="L16" s="581"/>
      <c r="M16" s="138">
        <v>10528</v>
      </c>
      <c r="N16" s="927" t="s">
        <v>65</v>
      </c>
      <c r="O16" s="138">
        <v>0</v>
      </c>
      <c r="P16" s="581"/>
      <c r="Q16" s="578">
        <v>0</v>
      </c>
      <c r="R16" s="138"/>
      <c r="S16" s="138">
        <v>0</v>
      </c>
      <c r="T16" s="579"/>
      <c r="U16" s="138">
        <v>0</v>
      </c>
      <c r="V16" s="138"/>
      <c r="W16" s="138">
        <v>0</v>
      </c>
      <c r="X16" s="581"/>
      <c r="Y16" s="578">
        <v>616</v>
      </c>
      <c r="Z16" s="138"/>
      <c r="AA16" s="138">
        <v>0</v>
      </c>
      <c r="AB16" s="579"/>
      <c r="AC16" s="578">
        <v>0</v>
      </c>
      <c r="AD16" s="138"/>
      <c r="AE16" s="138">
        <v>0</v>
      </c>
      <c r="AF16" s="579"/>
      <c r="AG16" s="578">
        <v>0</v>
      </c>
      <c r="AH16" s="138"/>
      <c r="AI16" s="138">
        <v>0</v>
      </c>
      <c r="AJ16" s="579"/>
      <c r="AK16" s="578">
        <v>0</v>
      </c>
      <c r="AL16" s="138"/>
      <c r="AM16" s="138">
        <v>0</v>
      </c>
      <c r="AN16" s="579"/>
      <c r="AO16" s="138">
        <v>0</v>
      </c>
      <c r="AP16" s="138"/>
      <c r="AQ16" s="138">
        <v>0</v>
      </c>
      <c r="AR16" s="580"/>
      <c r="AS16" s="135">
        <f>SUM(D16:AR16)</f>
        <v>111240</v>
      </c>
      <c r="AT16" s="134"/>
      <c r="AU16" s="132">
        <f>AS16/AS60*100</f>
        <v>3.6999907533492498</v>
      </c>
      <c r="AV16" s="576"/>
      <c r="AW16" s="925">
        <f>SUM(E16+I16+M16+Q16+Y16+AC16+AG16+AK16+AO16)</f>
        <v>11144</v>
      </c>
      <c r="AX16" s="925">
        <f>SUM(G16+K16+O16+S16+AA16+AE16+AI16+AM16+AQ16)</f>
        <v>100096</v>
      </c>
    </row>
    <row r="17" spans="2:50" s="42" customFormat="1" ht="30" customHeight="1" x14ac:dyDescent="0.25">
      <c r="B17" s="534"/>
      <c r="C17" s="548" t="s">
        <v>27</v>
      </c>
      <c r="D17" s="582"/>
      <c r="E17" s="568"/>
      <c r="F17" s="569"/>
      <c r="G17" s="569"/>
      <c r="H17" s="569"/>
      <c r="I17" s="570"/>
      <c r="J17" s="569"/>
      <c r="K17" s="569"/>
      <c r="L17" s="571"/>
      <c r="M17" s="569"/>
      <c r="N17" s="583"/>
      <c r="O17" s="569"/>
      <c r="P17" s="571"/>
      <c r="Q17" s="570"/>
      <c r="R17" s="569"/>
      <c r="S17" s="569"/>
      <c r="T17" s="571"/>
      <c r="U17" s="569"/>
      <c r="V17" s="569"/>
      <c r="W17" s="569"/>
      <c r="X17" s="571"/>
      <c r="Y17" s="570"/>
      <c r="Z17" s="569"/>
      <c r="AA17" s="569"/>
      <c r="AB17" s="571"/>
      <c r="AC17" s="570"/>
      <c r="AD17" s="569"/>
      <c r="AE17" s="569"/>
      <c r="AF17" s="571"/>
      <c r="AG17" s="570"/>
      <c r="AH17" s="569"/>
      <c r="AI17" s="569"/>
      <c r="AJ17" s="571"/>
      <c r="AK17" s="570"/>
      <c r="AL17" s="569"/>
      <c r="AM17" s="569"/>
      <c r="AN17" s="571"/>
      <c r="AO17" s="569"/>
      <c r="AP17" s="569"/>
      <c r="AQ17" s="569"/>
      <c r="AR17" s="575"/>
      <c r="AS17" s="456"/>
      <c r="AT17" s="139"/>
      <c r="AU17" s="132"/>
      <c r="AV17" s="576"/>
    </row>
    <row r="18" spans="2:50" s="42" customFormat="1" ht="30" customHeight="1" x14ac:dyDescent="0.25">
      <c r="B18" s="534"/>
      <c r="C18" s="547" t="s">
        <v>2</v>
      </c>
      <c r="D18" s="582"/>
      <c r="E18" s="577">
        <v>0</v>
      </c>
      <c r="F18" s="138"/>
      <c r="G18" s="138">
        <v>0</v>
      </c>
      <c r="H18" s="138"/>
      <c r="I18" s="578">
        <v>0</v>
      </c>
      <c r="J18" s="138"/>
      <c r="K18" s="138">
        <v>2</v>
      </c>
      <c r="L18" s="579"/>
      <c r="M18" s="138">
        <v>0</v>
      </c>
      <c r="N18" s="585"/>
      <c r="O18" s="138">
        <v>0</v>
      </c>
      <c r="P18" s="579"/>
      <c r="Q18" s="578">
        <v>0</v>
      </c>
      <c r="R18" s="138"/>
      <c r="S18" s="138">
        <v>0</v>
      </c>
      <c r="T18" s="579"/>
      <c r="U18" s="138">
        <v>0</v>
      </c>
      <c r="V18" s="138"/>
      <c r="W18" s="138">
        <v>0</v>
      </c>
      <c r="X18" s="579"/>
      <c r="Y18" s="578">
        <v>0</v>
      </c>
      <c r="Z18" s="138"/>
      <c r="AA18" s="138">
        <v>0</v>
      </c>
      <c r="AB18" s="579"/>
      <c r="AC18" s="578">
        <v>0</v>
      </c>
      <c r="AD18" s="138"/>
      <c r="AE18" s="138">
        <v>0</v>
      </c>
      <c r="AF18" s="579"/>
      <c r="AG18" s="578">
        <v>0</v>
      </c>
      <c r="AH18" s="138"/>
      <c r="AI18" s="138">
        <v>0</v>
      </c>
      <c r="AJ18" s="579"/>
      <c r="AK18" s="578">
        <v>0</v>
      </c>
      <c r="AL18" s="138"/>
      <c r="AM18" s="138">
        <v>0</v>
      </c>
      <c r="AN18" s="579"/>
      <c r="AO18" s="138">
        <v>0</v>
      </c>
      <c r="AP18" s="138"/>
      <c r="AQ18" s="138">
        <v>0</v>
      </c>
      <c r="AR18" s="580"/>
      <c r="AS18" s="135">
        <f>SUM(D18:AR18)</f>
        <v>2</v>
      </c>
      <c r="AT18" s="134"/>
      <c r="AU18" s="132">
        <f>AS18/AS58*100</f>
        <v>4.4444444444444446</v>
      </c>
      <c r="AV18" s="576"/>
      <c r="AW18" s="925">
        <f>SUM(E18+I18+M18+Q18+Y18+AC18+AG18+AK18+AO18)</f>
        <v>0</v>
      </c>
      <c r="AX18" s="925">
        <f>SUM(G18+K18+O18+S18+AA18+AE18+AI18+AM18+AQ18)</f>
        <v>2</v>
      </c>
    </row>
    <row r="19" spans="2:50" s="42" customFormat="1" ht="30" customHeight="1" x14ac:dyDescent="0.25">
      <c r="B19" s="534"/>
      <c r="C19" s="547" t="s">
        <v>15</v>
      </c>
      <c r="D19" s="582"/>
      <c r="E19" s="577">
        <v>0</v>
      </c>
      <c r="F19" s="138"/>
      <c r="G19" s="138">
        <v>0</v>
      </c>
      <c r="H19" s="138"/>
      <c r="I19" s="578">
        <v>0</v>
      </c>
      <c r="J19" s="138"/>
      <c r="K19" s="138">
        <v>799</v>
      </c>
      <c r="L19" s="579"/>
      <c r="M19" s="138">
        <v>0</v>
      </c>
      <c r="N19" s="585"/>
      <c r="O19" s="138">
        <v>0</v>
      </c>
      <c r="P19" s="579"/>
      <c r="Q19" s="578">
        <v>0</v>
      </c>
      <c r="R19" s="138"/>
      <c r="S19" s="138">
        <v>0</v>
      </c>
      <c r="T19" s="579"/>
      <c r="U19" s="138">
        <v>0</v>
      </c>
      <c r="V19" s="138"/>
      <c r="W19" s="138">
        <v>0</v>
      </c>
      <c r="X19" s="579"/>
      <c r="Y19" s="578">
        <v>0</v>
      </c>
      <c r="Z19" s="138"/>
      <c r="AA19" s="138">
        <v>0</v>
      </c>
      <c r="AB19" s="579"/>
      <c r="AC19" s="578">
        <v>0</v>
      </c>
      <c r="AD19" s="138"/>
      <c r="AE19" s="138">
        <v>0</v>
      </c>
      <c r="AF19" s="579"/>
      <c r="AG19" s="578">
        <v>0</v>
      </c>
      <c r="AH19" s="138"/>
      <c r="AI19" s="138">
        <v>0</v>
      </c>
      <c r="AJ19" s="579"/>
      <c r="AK19" s="578">
        <v>0</v>
      </c>
      <c r="AL19" s="138"/>
      <c r="AM19" s="138">
        <v>0</v>
      </c>
      <c r="AN19" s="579"/>
      <c r="AO19" s="138">
        <v>0</v>
      </c>
      <c r="AP19" s="138"/>
      <c r="AQ19" s="138">
        <v>0</v>
      </c>
      <c r="AR19" s="580"/>
      <c r="AS19" s="135">
        <f>SUM(D19:AR19)</f>
        <v>799</v>
      </c>
      <c r="AT19" s="134"/>
      <c r="AU19" s="132">
        <f>AS19/AS59*100</f>
        <v>1.4114114114114114</v>
      </c>
      <c r="AV19" s="576"/>
      <c r="AW19" s="925">
        <f>SUM(E19+I19+M19+Q19+Y19+AC19+AG19+AK19+AO19)</f>
        <v>0</v>
      </c>
      <c r="AX19" s="925">
        <f>SUM(G19+K19+O19+S19+AA19+AE19+AI19+AM19+AQ19)</f>
        <v>799</v>
      </c>
    </row>
    <row r="20" spans="2:50" s="42" customFormat="1" ht="30" customHeight="1" x14ac:dyDescent="0.25">
      <c r="B20" s="534"/>
      <c r="C20" s="547" t="s">
        <v>16</v>
      </c>
      <c r="D20" s="582"/>
      <c r="E20" s="577">
        <v>0</v>
      </c>
      <c r="F20" s="138"/>
      <c r="G20" s="138">
        <v>0</v>
      </c>
      <c r="H20" s="138"/>
      <c r="I20" s="578">
        <v>0</v>
      </c>
      <c r="J20" s="138"/>
      <c r="K20" s="138">
        <v>169224</v>
      </c>
      <c r="L20" s="581"/>
      <c r="M20" s="138">
        <v>0</v>
      </c>
      <c r="N20" s="585"/>
      <c r="O20" s="138">
        <v>0</v>
      </c>
      <c r="P20" s="581"/>
      <c r="Q20" s="578">
        <v>0</v>
      </c>
      <c r="R20" s="138"/>
      <c r="S20" s="138">
        <v>0</v>
      </c>
      <c r="T20" s="579"/>
      <c r="U20" s="138">
        <v>0</v>
      </c>
      <c r="V20" s="138"/>
      <c r="W20" s="138">
        <v>0</v>
      </c>
      <c r="X20" s="581"/>
      <c r="Y20" s="578">
        <v>0</v>
      </c>
      <c r="Z20" s="138"/>
      <c r="AA20" s="138">
        <v>0</v>
      </c>
      <c r="AB20" s="579"/>
      <c r="AC20" s="578">
        <v>0</v>
      </c>
      <c r="AD20" s="138"/>
      <c r="AE20" s="138">
        <v>0</v>
      </c>
      <c r="AF20" s="579"/>
      <c r="AG20" s="578">
        <v>0</v>
      </c>
      <c r="AH20" s="138"/>
      <c r="AI20" s="138">
        <v>0</v>
      </c>
      <c r="AJ20" s="579"/>
      <c r="AK20" s="578">
        <v>0</v>
      </c>
      <c r="AL20" s="138"/>
      <c r="AM20" s="138">
        <v>0</v>
      </c>
      <c r="AN20" s="579"/>
      <c r="AO20" s="138">
        <v>0</v>
      </c>
      <c r="AP20" s="138"/>
      <c r="AQ20" s="138">
        <v>0</v>
      </c>
      <c r="AR20" s="580"/>
      <c r="AS20" s="135">
        <f>SUM(D20:AR20)</f>
        <v>169224</v>
      </c>
      <c r="AT20" s="134"/>
      <c r="AU20" s="132">
        <f>AS20/AS60*100</f>
        <v>5.6286159227325916</v>
      </c>
      <c r="AV20" s="576"/>
      <c r="AW20" s="925">
        <f>SUM(E20+I20+M20+Q20+Y20+AC20+AG20+AK20+AO20)</f>
        <v>0</v>
      </c>
      <c r="AX20" s="925">
        <f>SUM(G20+K20+O20+S20+AA20+AE20+AI20+AM20+AQ20)</f>
        <v>169224</v>
      </c>
    </row>
    <row r="21" spans="2:50" s="42" customFormat="1" ht="30" customHeight="1" x14ac:dyDescent="0.25">
      <c r="B21" s="534"/>
      <c r="C21" s="548" t="s">
        <v>28</v>
      </c>
      <c r="D21" s="582"/>
      <c r="E21" s="568"/>
      <c r="F21" s="569"/>
      <c r="G21" s="569"/>
      <c r="H21" s="569"/>
      <c r="I21" s="570"/>
      <c r="J21" s="569"/>
      <c r="K21" s="569"/>
      <c r="L21" s="571"/>
      <c r="M21" s="569"/>
      <c r="N21" s="583"/>
      <c r="O21" s="569"/>
      <c r="P21" s="571"/>
      <c r="Q21" s="570"/>
      <c r="R21" s="569"/>
      <c r="S21" s="569"/>
      <c r="T21" s="571"/>
      <c r="U21" s="569"/>
      <c r="V21" s="569"/>
      <c r="W21" s="569"/>
      <c r="X21" s="571"/>
      <c r="Y21" s="570"/>
      <c r="Z21" s="569"/>
      <c r="AA21" s="569"/>
      <c r="AB21" s="571"/>
      <c r="AC21" s="570"/>
      <c r="AD21" s="569"/>
      <c r="AE21" s="569"/>
      <c r="AF21" s="571"/>
      <c r="AG21" s="570"/>
      <c r="AH21" s="569"/>
      <c r="AI21" s="569"/>
      <c r="AJ21" s="571"/>
      <c r="AK21" s="570"/>
      <c r="AL21" s="569"/>
      <c r="AM21" s="569"/>
      <c r="AN21" s="571"/>
      <c r="AO21" s="569"/>
      <c r="AP21" s="569"/>
      <c r="AQ21" s="569"/>
      <c r="AR21" s="575"/>
      <c r="AS21" s="135"/>
      <c r="AT21" s="134"/>
      <c r="AU21" s="140"/>
      <c r="AV21" s="576"/>
    </row>
    <row r="22" spans="2:50" s="42" customFormat="1" ht="30" customHeight="1" x14ac:dyDescent="0.25">
      <c r="B22" s="534"/>
      <c r="C22" s="547" t="s">
        <v>2</v>
      </c>
      <c r="D22" s="582"/>
      <c r="E22" s="577">
        <v>0</v>
      </c>
      <c r="F22" s="138"/>
      <c r="G22" s="138">
        <v>0</v>
      </c>
      <c r="H22" s="138"/>
      <c r="I22" s="578">
        <v>0</v>
      </c>
      <c r="J22" s="138"/>
      <c r="K22" s="138">
        <v>2</v>
      </c>
      <c r="L22" s="579"/>
      <c r="M22" s="138">
        <v>2</v>
      </c>
      <c r="N22" s="585"/>
      <c r="O22" s="138">
        <v>0</v>
      </c>
      <c r="P22" s="579"/>
      <c r="Q22" s="578">
        <v>1</v>
      </c>
      <c r="R22" s="138"/>
      <c r="S22" s="138">
        <v>0</v>
      </c>
      <c r="T22" s="579"/>
      <c r="U22" s="138">
        <v>0</v>
      </c>
      <c r="V22" s="138"/>
      <c r="W22" s="138">
        <v>0</v>
      </c>
      <c r="X22" s="579"/>
      <c r="Y22" s="578">
        <v>0</v>
      </c>
      <c r="Z22" s="138"/>
      <c r="AA22" s="138">
        <v>0</v>
      </c>
      <c r="AB22" s="579"/>
      <c r="AC22" s="578">
        <v>0</v>
      </c>
      <c r="AD22" s="138"/>
      <c r="AE22" s="138">
        <v>1</v>
      </c>
      <c r="AF22" s="579"/>
      <c r="AG22" s="578">
        <v>0</v>
      </c>
      <c r="AH22" s="138"/>
      <c r="AI22" s="138">
        <v>0</v>
      </c>
      <c r="AJ22" s="579"/>
      <c r="AK22" s="578">
        <v>0</v>
      </c>
      <c r="AL22" s="138"/>
      <c r="AM22" s="138">
        <v>0</v>
      </c>
      <c r="AN22" s="579"/>
      <c r="AO22" s="138">
        <v>0</v>
      </c>
      <c r="AP22" s="138"/>
      <c r="AQ22" s="138">
        <v>0</v>
      </c>
      <c r="AR22" s="580"/>
      <c r="AS22" s="135">
        <f>SUM(D22:AR22)</f>
        <v>6</v>
      </c>
      <c r="AT22" s="134"/>
      <c r="AU22" s="132">
        <f>AS22/AS58*100</f>
        <v>13.333333333333334</v>
      </c>
      <c r="AV22" s="576"/>
      <c r="AW22" s="925">
        <f>SUM(E22+I22+M22+Q22+Y22+AC22+AG22+AK22+AO22)</f>
        <v>3</v>
      </c>
      <c r="AX22" s="925">
        <f>SUM(G22+K22+O22+S22+AA22+AE22+AI22+AM22+AQ22)</f>
        <v>3</v>
      </c>
    </row>
    <row r="23" spans="2:50" s="42" customFormat="1" ht="30" customHeight="1" x14ac:dyDescent="0.25">
      <c r="B23" s="534"/>
      <c r="C23" s="547" t="s">
        <v>15</v>
      </c>
      <c r="D23" s="582"/>
      <c r="E23" s="577">
        <v>0</v>
      </c>
      <c r="F23" s="138"/>
      <c r="G23" s="138">
        <v>0</v>
      </c>
      <c r="H23" s="138"/>
      <c r="I23" s="578">
        <v>0</v>
      </c>
      <c r="J23" s="138"/>
      <c r="K23" s="138">
        <v>1352</v>
      </c>
      <c r="L23" s="579"/>
      <c r="M23" s="138">
        <v>326</v>
      </c>
      <c r="N23" s="585"/>
      <c r="O23" s="138">
        <v>0</v>
      </c>
      <c r="P23" s="579"/>
      <c r="Q23" s="578">
        <v>68</v>
      </c>
      <c r="R23" s="138"/>
      <c r="S23" s="138">
        <v>0</v>
      </c>
      <c r="T23" s="579"/>
      <c r="U23" s="138">
        <v>0</v>
      </c>
      <c r="V23" s="138"/>
      <c r="W23" s="138">
        <v>0</v>
      </c>
      <c r="X23" s="579"/>
      <c r="Y23" s="578">
        <v>0</v>
      </c>
      <c r="Z23" s="138"/>
      <c r="AA23" s="138">
        <v>0</v>
      </c>
      <c r="AB23" s="579"/>
      <c r="AC23" s="578">
        <v>0</v>
      </c>
      <c r="AD23" s="138"/>
      <c r="AE23" s="138">
        <v>81</v>
      </c>
      <c r="AF23" s="579"/>
      <c r="AG23" s="578">
        <v>0</v>
      </c>
      <c r="AH23" s="138"/>
      <c r="AI23" s="138">
        <v>0</v>
      </c>
      <c r="AJ23" s="579"/>
      <c r="AK23" s="578">
        <v>0</v>
      </c>
      <c r="AL23" s="138"/>
      <c r="AM23" s="138">
        <v>0</v>
      </c>
      <c r="AN23" s="579"/>
      <c r="AO23" s="138">
        <v>0</v>
      </c>
      <c r="AP23" s="138"/>
      <c r="AQ23" s="138">
        <v>0</v>
      </c>
      <c r="AR23" s="580"/>
      <c r="AS23" s="135">
        <f>SUM(D23:AR23)</f>
        <v>1827</v>
      </c>
      <c r="AT23" s="134"/>
      <c r="AU23" s="132">
        <f>AS23/AS59*100</f>
        <v>3.2273449920508743</v>
      </c>
      <c r="AV23" s="576"/>
      <c r="AW23" s="925">
        <f>SUM(E23+I23+M23+Q23+Y23+AC23+AG23+AK23+AO23)</f>
        <v>394</v>
      </c>
      <c r="AX23" s="925">
        <f>SUM(G23+K23+O23+S23+AA23+AE23+AI23+AM23+AQ23)</f>
        <v>1433</v>
      </c>
    </row>
    <row r="24" spans="2:50" s="42" customFormat="1" ht="30" customHeight="1" x14ac:dyDescent="0.25">
      <c r="B24" s="534"/>
      <c r="C24" s="547" t="s">
        <v>16</v>
      </c>
      <c r="D24" s="582"/>
      <c r="E24" s="577">
        <v>0</v>
      </c>
      <c r="F24" s="138"/>
      <c r="G24" s="138">
        <v>0</v>
      </c>
      <c r="H24" s="138"/>
      <c r="I24" s="578">
        <v>0</v>
      </c>
      <c r="J24" s="138"/>
      <c r="K24" s="138">
        <v>127808</v>
      </c>
      <c r="L24" s="581"/>
      <c r="M24" s="138">
        <v>7536</v>
      </c>
      <c r="N24" s="585"/>
      <c r="O24" s="138">
        <v>0</v>
      </c>
      <c r="P24" s="581"/>
      <c r="Q24" s="578">
        <v>1088</v>
      </c>
      <c r="R24" s="138"/>
      <c r="S24" s="138">
        <v>0</v>
      </c>
      <c r="T24" s="579"/>
      <c r="U24" s="138">
        <v>0</v>
      </c>
      <c r="V24" s="138"/>
      <c r="W24" s="138">
        <v>0</v>
      </c>
      <c r="X24" s="581"/>
      <c r="Y24" s="578">
        <v>0</v>
      </c>
      <c r="Z24" s="138"/>
      <c r="AA24" s="138">
        <v>0</v>
      </c>
      <c r="AB24" s="579"/>
      <c r="AC24" s="578">
        <v>0</v>
      </c>
      <c r="AD24" s="138"/>
      <c r="AE24" s="138">
        <v>648</v>
      </c>
      <c r="AF24" s="579"/>
      <c r="AG24" s="578">
        <v>0</v>
      </c>
      <c r="AH24" s="138"/>
      <c r="AI24" s="138">
        <v>0</v>
      </c>
      <c r="AJ24" s="579"/>
      <c r="AK24" s="578">
        <v>0</v>
      </c>
      <c r="AL24" s="138"/>
      <c r="AM24" s="138">
        <v>0</v>
      </c>
      <c r="AN24" s="579"/>
      <c r="AO24" s="138">
        <v>0</v>
      </c>
      <c r="AP24" s="138"/>
      <c r="AQ24" s="138">
        <v>0</v>
      </c>
      <c r="AR24" s="580"/>
      <c r="AS24" s="135">
        <f>SUM(D24:AR24)</f>
        <v>137080</v>
      </c>
      <c r="AT24" s="134"/>
      <c r="AU24" s="132">
        <f>AS24/AS60*100</f>
        <v>4.5594636144292986</v>
      </c>
      <c r="AV24" s="576"/>
      <c r="AW24" s="925">
        <f>SUM(E24+I24+M24+Q24+Y24+AC24+AG24+AK24+AO24)</f>
        <v>8624</v>
      </c>
      <c r="AX24" s="925">
        <f>SUM(G24+K24+O24+S24+AA24+AE24+AI24+AM24+AQ24)</f>
        <v>128456</v>
      </c>
    </row>
    <row r="25" spans="2:50" s="42" customFormat="1" ht="30" customHeight="1" x14ac:dyDescent="0.25">
      <c r="B25" s="534"/>
      <c r="C25" s="548" t="s">
        <v>29</v>
      </c>
      <c r="D25" s="582"/>
      <c r="E25" s="568"/>
      <c r="F25" s="569"/>
      <c r="G25" s="569"/>
      <c r="H25" s="569"/>
      <c r="I25" s="570"/>
      <c r="J25" s="569"/>
      <c r="K25" s="569"/>
      <c r="L25" s="571"/>
      <c r="M25" s="569"/>
      <c r="N25" s="583"/>
      <c r="O25" s="569"/>
      <c r="P25" s="571"/>
      <c r="Q25" s="570"/>
      <c r="R25" s="569"/>
      <c r="S25" s="569"/>
      <c r="T25" s="571"/>
      <c r="U25" s="569"/>
      <c r="V25" s="569"/>
      <c r="W25" s="569"/>
      <c r="X25" s="571"/>
      <c r="Y25" s="570"/>
      <c r="Z25" s="569"/>
      <c r="AA25" s="569"/>
      <c r="AB25" s="571"/>
      <c r="AC25" s="570"/>
      <c r="AD25" s="569"/>
      <c r="AE25" s="569"/>
      <c r="AF25" s="571"/>
      <c r="AG25" s="570"/>
      <c r="AH25" s="569"/>
      <c r="AI25" s="569"/>
      <c r="AJ25" s="571"/>
      <c r="AK25" s="570"/>
      <c r="AL25" s="569"/>
      <c r="AM25" s="569"/>
      <c r="AN25" s="571"/>
      <c r="AO25" s="569"/>
      <c r="AP25" s="569"/>
      <c r="AQ25" s="569"/>
      <c r="AR25" s="575"/>
      <c r="AS25" s="135"/>
      <c r="AT25" s="134"/>
      <c r="AU25" s="140"/>
      <c r="AV25" s="576"/>
    </row>
    <row r="26" spans="2:50" s="42" customFormat="1" ht="30" customHeight="1" x14ac:dyDescent="0.25">
      <c r="B26" s="534"/>
      <c r="C26" s="547" t="s">
        <v>2</v>
      </c>
      <c r="D26" s="502"/>
      <c r="E26" s="577">
        <v>0</v>
      </c>
      <c r="F26" s="138"/>
      <c r="G26" s="138">
        <v>0</v>
      </c>
      <c r="H26" s="138"/>
      <c r="I26" s="578">
        <v>0</v>
      </c>
      <c r="J26" s="138"/>
      <c r="K26" s="138">
        <v>1</v>
      </c>
      <c r="L26" s="579"/>
      <c r="M26" s="138">
        <v>2</v>
      </c>
      <c r="N26" s="585"/>
      <c r="O26" s="138">
        <v>0</v>
      </c>
      <c r="P26" s="579"/>
      <c r="Q26" s="578">
        <v>0</v>
      </c>
      <c r="R26" s="138"/>
      <c r="S26" s="138">
        <v>0</v>
      </c>
      <c r="T26" s="579"/>
      <c r="U26" s="138">
        <v>0</v>
      </c>
      <c r="V26" s="138"/>
      <c r="W26" s="138">
        <v>0</v>
      </c>
      <c r="X26" s="579"/>
      <c r="Y26" s="578">
        <v>0</v>
      </c>
      <c r="Z26" s="138"/>
      <c r="AA26" s="138">
        <v>0</v>
      </c>
      <c r="AB26" s="579"/>
      <c r="AC26" s="578">
        <v>0</v>
      </c>
      <c r="AD26" s="138"/>
      <c r="AE26" s="138">
        <v>0</v>
      </c>
      <c r="AF26" s="579"/>
      <c r="AG26" s="578">
        <v>0</v>
      </c>
      <c r="AH26" s="138"/>
      <c r="AI26" s="138">
        <v>0</v>
      </c>
      <c r="AJ26" s="579"/>
      <c r="AK26" s="578">
        <v>0</v>
      </c>
      <c r="AL26" s="138"/>
      <c r="AM26" s="138">
        <v>0</v>
      </c>
      <c r="AN26" s="579"/>
      <c r="AO26" s="138">
        <v>0</v>
      </c>
      <c r="AP26" s="138"/>
      <c r="AQ26" s="138">
        <v>0</v>
      </c>
      <c r="AR26" s="580"/>
      <c r="AS26" s="135">
        <f>SUM(D26:AR26)</f>
        <v>3</v>
      </c>
      <c r="AT26" s="134"/>
      <c r="AU26" s="132">
        <f>AS26/AS58*100</f>
        <v>6.666666666666667</v>
      </c>
      <c r="AV26" s="576"/>
      <c r="AW26" s="925">
        <f>SUM(E26+I26+M26+Q26+Y26+AC26+AG26+AK26+AO26)</f>
        <v>2</v>
      </c>
      <c r="AX26" s="925">
        <f>SUM(G26+K26+O26+S26+AA26+AE26+AI26+AM26+AQ26)</f>
        <v>1</v>
      </c>
    </row>
    <row r="27" spans="2:50" s="42" customFormat="1" ht="30" customHeight="1" x14ac:dyDescent="0.25">
      <c r="B27" s="534"/>
      <c r="C27" s="547" t="s">
        <v>15</v>
      </c>
      <c r="D27" s="502"/>
      <c r="E27" s="577">
        <v>0</v>
      </c>
      <c r="F27" s="138"/>
      <c r="G27" s="138">
        <v>0</v>
      </c>
      <c r="H27" s="138"/>
      <c r="I27" s="578">
        <v>0</v>
      </c>
      <c r="J27" s="138"/>
      <c r="K27" s="138">
        <v>332</v>
      </c>
      <c r="L27" s="579"/>
      <c r="M27" s="138">
        <v>138</v>
      </c>
      <c r="N27" s="585"/>
      <c r="O27" s="138">
        <v>0</v>
      </c>
      <c r="P27" s="579"/>
      <c r="Q27" s="578">
        <v>0</v>
      </c>
      <c r="R27" s="138"/>
      <c r="S27" s="138">
        <v>0</v>
      </c>
      <c r="T27" s="579"/>
      <c r="U27" s="138">
        <v>0</v>
      </c>
      <c r="V27" s="138"/>
      <c r="W27" s="138">
        <v>0</v>
      </c>
      <c r="X27" s="579"/>
      <c r="Y27" s="578">
        <v>0</v>
      </c>
      <c r="Z27" s="138"/>
      <c r="AA27" s="138">
        <v>0</v>
      </c>
      <c r="AB27" s="579"/>
      <c r="AC27" s="578">
        <v>0</v>
      </c>
      <c r="AD27" s="138"/>
      <c r="AE27" s="138">
        <v>0</v>
      </c>
      <c r="AF27" s="579"/>
      <c r="AG27" s="578">
        <v>0</v>
      </c>
      <c r="AH27" s="138"/>
      <c r="AI27" s="138">
        <v>0</v>
      </c>
      <c r="AJ27" s="579"/>
      <c r="AK27" s="578">
        <v>0</v>
      </c>
      <c r="AL27" s="138"/>
      <c r="AM27" s="138">
        <v>0</v>
      </c>
      <c r="AN27" s="579"/>
      <c r="AO27" s="138">
        <v>0</v>
      </c>
      <c r="AP27" s="138"/>
      <c r="AQ27" s="138">
        <v>0</v>
      </c>
      <c r="AR27" s="580"/>
      <c r="AS27" s="135">
        <f>SUM(D27:AR27)</f>
        <v>470</v>
      </c>
      <c r="AT27" s="134"/>
      <c r="AU27" s="132">
        <f>AS27/AS59*100</f>
        <v>0.83024200671259507</v>
      </c>
      <c r="AV27" s="576"/>
      <c r="AW27" s="925">
        <f>SUM(E27+I27+M27+Q27+Y27+AC27+AG27+AK27+AO27)</f>
        <v>138</v>
      </c>
      <c r="AX27" s="925">
        <f>SUM(G27+K27+O27+S27+AA27+AE27+AI27+AM27+AQ27)</f>
        <v>332</v>
      </c>
    </row>
    <row r="28" spans="2:50" s="42" customFormat="1" ht="30" customHeight="1" x14ac:dyDescent="0.25">
      <c r="B28" s="534"/>
      <c r="C28" s="547" t="s">
        <v>16</v>
      </c>
      <c r="D28" s="502"/>
      <c r="E28" s="577">
        <v>0</v>
      </c>
      <c r="F28" s="138"/>
      <c r="G28" s="138">
        <v>0</v>
      </c>
      <c r="H28" s="138"/>
      <c r="I28" s="578">
        <v>0</v>
      </c>
      <c r="J28" s="138"/>
      <c r="K28" s="138">
        <v>5312</v>
      </c>
      <c r="L28" s="581"/>
      <c r="M28" s="138">
        <v>11224</v>
      </c>
      <c r="N28" s="585"/>
      <c r="O28" s="138">
        <v>0</v>
      </c>
      <c r="P28" s="581"/>
      <c r="Q28" s="578">
        <v>0</v>
      </c>
      <c r="R28" s="138"/>
      <c r="S28" s="138">
        <v>0</v>
      </c>
      <c r="T28" s="579"/>
      <c r="U28" s="138">
        <v>0</v>
      </c>
      <c r="V28" s="138"/>
      <c r="W28" s="138">
        <v>0</v>
      </c>
      <c r="X28" s="581"/>
      <c r="Y28" s="578">
        <v>0</v>
      </c>
      <c r="Z28" s="138"/>
      <c r="AA28" s="138">
        <v>0</v>
      </c>
      <c r="AB28" s="579"/>
      <c r="AC28" s="578">
        <v>0</v>
      </c>
      <c r="AD28" s="138"/>
      <c r="AE28" s="138">
        <v>0</v>
      </c>
      <c r="AF28" s="579"/>
      <c r="AG28" s="578">
        <v>0</v>
      </c>
      <c r="AH28" s="138"/>
      <c r="AI28" s="138">
        <v>0</v>
      </c>
      <c r="AJ28" s="579"/>
      <c r="AK28" s="578">
        <v>0</v>
      </c>
      <c r="AL28" s="138"/>
      <c r="AM28" s="138">
        <v>0</v>
      </c>
      <c r="AN28" s="579"/>
      <c r="AO28" s="138">
        <v>0</v>
      </c>
      <c r="AP28" s="138"/>
      <c r="AQ28" s="138">
        <v>0</v>
      </c>
      <c r="AR28" s="580"/>
      <c r="AS28" s="135">
        <f>SUM(D28:AR28)</f>
        <v>16536</v>
      </c>
      <c r="AT28" s="134"/>
      <c r="AU28" s="132">
        <f>AS28/AS60*100</f>
        <v>0.55000941295741823</v>
      </c>
      <c r="AV28" s="576"/>
      <c r="AW28" s="925">
        <f>SUM(E28+I28+M28+Q28+Y28+AC28+AG28+AK28+AO28)</f>
        <v>11224</v>
      </c>
      <c r="AX28" s="925">
        <f>SUM(G28+K28+O28+S28+AA28+AE28+AI28+AM28+AQ28)</f>
        <v>5312</v>
      </c>
    </row>
    <row r="29" spans="2:50" s="42" customFormat="1" ht="30" customHeight="1" x14ac:dyDescent="0.25">
      <c r="B29" s="534"/>
      <c r="C29" s="548" t="s">
        <v>30</v>
      </c>
      <c r="D29" s="582"/>
      <c r="E29" s="568"/>
      <c r="F29" s="569"/>
      <c r="G29" s="569"/>
      <c r="H29" s="569"/>
      <c r="I29" s="570"/>
      <c r="J29" s="569"/>
      <c r="K29" s="569"/>
      <c r="L29" s="571"/>
      <c r="M29" s="569"/>
      <c r="N29" s="583"/>
      <c r="O29" s="569"/>
      <c r="P29" s="571"/>
      <c r="Q29" s="570"/>
      <c r="R29" s="569"/>
      <c r="S29" s="569"/>
      <c r="T29" s="571"/>
      <c r="U29" s="569"/>
      <c r="V29" s="569"/>
      <c r="W29" s="569"/>
      <c r="X29" s="571"/>
      <c r="Y29" s="570"/>
      <c r="Z29" s="569"/>
      <c r="AA29" s="569"/>
      <c r="AB29" s="571"/>
      <c r="AC29" s="570"/>
      <c r="AD29" s="569"/>
      <c r="AE29" s="569"/>
      <c r="AF29" s="571"/>
      <c r="AG29" s="570"/>
      <c r="AH29" s="569"/>
      <c r="AI29" s="569"/>
      <c r="AJ29" s="571"/>
      <c r="AK29" s="570"/>
      <c r="AL29" s="569"/>
      <c r="AM29" s="569"/>
      <c r="AN29" s="571"/>
      <c r="AO29" s="569"/>
      <c r="AP29" s="569"/>
      <c r="AQ29" s="569"/>
      <c r="AR29" s="575"/>
      <c r="AS29" s="135"/>
      <c r="AT29" s="134"/>
      <c r="AU29" s="140"/>
      <c r="AV29" s="576"/>
    </row>
    <row r="30" spans="2:50" s="42" customFormat="1" ht="30" customHeight="1" x14ac:dyDescent="0.25">
      <c r="B30" s="534"/>
      <c r="C30" s="547" t="s">
        <v>2</v>
      </c>
      <c r="D30" s="584"/>
      <c r="E30" s="577">
        <v>0</v>
      </c>
      <c r="F30" s="138"/>
      <c r="G30" s="138">
        <v>0</v>
      </c>
      <c r="H30" s="138"/>
      <c r="I30" s="578">
        <v>1</v>
      </c>
      <c r="J30" s="138"/>
      <c r="K30" s="138">
        <v>2</v>
      </c>
      <c r="L30" s="579"/>
      <c r="M30" s="138">
        <v>0</v>
      </c>
      <c r="N30" s="585"/>
      <c r="O30" s="138">
        <v>1</v>
      </c>
      <c r="P30" s="579"/>
      <c r="Q30" s="578">
        <v>0</v>
      </c>
      <c r="R30" s="138"/>
      <c r="S30" s="138">
        <v>0</v>
      </c>
      <c r="T30" s="579"/>
      <c r="U30" s="138">
        <v>0</v>
      </c>
      <c r="V30" s="138"/>
      <c r="W30" s="138">
        <v>0</v>
      </c>
      <c r="X30" s="579"/>
      <c r="Y30" s="578">
        <v>0</v>
      </c>
      <c r="Z30" s="138"/>
      <c r="AA30" s="138">
        <v>1</v>
      </c>
      <c r="AB30" s="579"/>
      <c r="AC30" s="578">
        <v>0</v>
      </c>
      <c r="AD30" s="138"/>
      <c r="AE30" s="138">
        <v>1</v>
      </c>
      <c r="AF30" s="579"/>
      <c r="AG30" s="578">
        <v>1</v>
      </c>
      <c r="AH30" s="138"/>
      <c r="AI30" s="138">
        <v>0</v>
      </c>
      <c r="AJ30" s="579"/>
      <c r="AK30" s="578">
        <v>0</v>
      </c>
      <c r="AL30" s="138"/>
      <c r="AM30" s="138">
        <v>0</v>
      </c>
      <c r="AN30" s="579"/>
      <c r="AO30" s="138">
        <v>0</v>
      </c>
      <c r="AP30" s="138"/>
      <c r="AQ30" s="138">
        <v>0</v>
      </c>
      <c r="AR30" s="580"/>
      <c r="AS30" s="135">
        <f>SUM(D30:AR30)</f>
        <v>7</v>
      </c>
      <c r="AT30" s="134"/>
      <c r="AU30" s="132">
        <f>AS30/AS58*100</f>
        <v>15.555555555555555</v>
      </c>
      <c r="AV30" s="576"/>
      <c r="AW30" s="925">
        <f>SUM(E30+I30+M30+Q30+Y30+AC30+AG30+AK30+AO30)</f>
        <v>2</v>
      </c>
      <c r="AX30" s="925">
        <f>SUM(G30+K30+O30+S30+AA30+AE30+AI30+AM30+AQ30)</f>
        <v>5</v>
      </c>
    </row>
    <row r="31" spans="2:50" s="42" customFormat="1" ht="30" customHeight="1" x14ac:dyDescent="0.25">
      <c r="B31" s="534"/>
      <c r="C31" s="547" t="s">
        <v>15</v>
      </c>
      <c r="D31" s="584"/>
      <c r="E31" s="577">
        <v>0</v>
      </c>
      <c r="F31" s="138"/>
      <c r="G31" s="138">
        <v>0</v>
      </c>
      <c r="H31" s="138"/>
      <c r="I31" s="578">
        <v>225</v>
      </c>
      <c r="J31" s="138"/>
      <c r="K31" s="138">
        <v>582</v>
      </c>
      <c r="L31" s="579"/>
      <c r="M31" s="138">
        <v>0</v>
      </c>
      <c r="N31" s="585"/>
      <c r="O31" s="138">
        <v>76</v>
      </c>
      <c r="P31" s="579"/>
      <c r="Q31" s="578">
        <v>0</v>
      </c>
      <c r="R31" s="138"/>
      <c r="S31" s="138">
        <v>0</v>
      </c>
      <c r="T31" s="579"/>
      <c r="U31" s="138">
        <v>0</v>
      </c>
      <c r="V31" s="138"/>
      <c r="W31" s="138">
        <v>0</v>
      </c>
      <c r="X31" s="579"/>
      <c r="Y31" s="578">
        <v>0</v>
      </c>
      <c r="Z31" s="138"/>
      <c r="AA31" s="138">
        <v>88</v>
      </c>
      <c r="AB31" s="579"/>
      <c r="AC31" s="578">
        <v>0</v>
      </c>
      <c r="AD31" s="138"/>
      <c r="AE31" s="138">
        <v>81</v>
      </c>
      <c r="AF31" s="579"/>
      <c r="AG31" s="578">
        <v>672</v>
      </c>
      <c r="AH31" s="138"/>
      <c r="AI31" s="138">
        <v>0</v>
      </c>
      <c r="AJ31" s="579"/>
      <c r="AK31" s="578">
        <v>0</v>
      </c>
      <c r="AL31" s="138"/>
      <c r="AM31" s="138">
        <v>0</v>
      </c>
      <c r="AN31" s="579"/>
      <c r="AO31" s="138">
        <v>0</v>
      </c>
      <c r="AP31" s="138"/>
      <c r="AQ31" s="138">
        <v>0</v>
      </c>
      <c r="AR31" s="580"/>
      <c r="AS31" s="135">
        <f>SUM(D31:AR31)</f>
        <v>1724</v>
      </c>
      <c r="AT31" s="134"/>
      <c r="AU31" s="132">
        <f>AS31/AS59*100</f>
        <v>3.0453983395159865</v>
      </c>
      <c r="AV31" s="576"/>
      <c r="AW31" s="925">
        <f>SUM(E31+I31+M31+Q31+Y31+AC31+AG31+AK31+AO31)</f>
        <v>897</v>
      </c>
      <c r="AX31" s="925">
        <f>SUM(G31+K31+O31+S31+AA31+AE31+AI31+AM31+AQ31)</f>
        <v>827</v>
      </c>
    </row>
    <row r="32" spans="2:50" s="42" customFormat="1" ht="30" customHeight="1" x14ac:dyDescent="0.25">
      <c r="B32" s="534"/>
      <c r="C32" s="547" t="s">
        <v>16</v>
      </c>
      <c r="D32" s="584"/>
      <c r="E32" s="577">
        <v>0</v>
      </c>
      <c r="F32" s="138"/>
      <c r="G32" s="138">
        <v>0</v>
      </c>
      <c r="H32" s="138"/>
      <c r="I32" s="578">
        <v>1800</v>
      </c>
      <c r="J32" s="138"/>
      <c r="K32" s="138">
        <v>29280</v>
      </c>
      <c r="L32" s="581"/>
      <c r="M32" s="138">
        <v>7056</v>
      </c>
      <c r="N32" s="927" t="s">
        <v>65</v>
      </c>
      <c r="O32" s="138">
        <v>608</v>
      </c>
      <c r="P32" s="581"/>
      <c r="Q32" s="578">
        <v>0</v>
      </c>
      <c r="R32" s="138"/>
      <c r="S32" s="138">
        <v>0</v>
      </c>
      <c r="T32" s="579"/>
      <c r="U32" s="138">
        <v>0</v>
      </c>
      <c r="V32" s="138"/>
      <c r="W32" s="138">
        <v>0</v>
      </c>
      <c r="X32" s="581"/>
      <c r="Y32" s="578">
        <v>0</v>
      </c>
      <c r="Z32" s="138"/>
      <c r="AA32" s="138">
        <v>704</v>
      </c>
      <c r="AB32" s="579"/>
      <c r="AC32" s="578">
        <v>0</v>
      </c>
      <c r="AD32" s="138"/>
      <c r="AE32" s="138">
        <v>648</v>
      </c>
      <c r="AF32" s="579"/>
      <c r="AG32" s="578">
        <v>5376</v>
      </c>
      <c r="AH32" s="138"/>
      <c r="AI32" s="138">
        <v>0</v>
      </c>
      <c r="AJ32" s="579"/>
      <c r="AK32" s="578">
        <v>0</v>
      </c>
      <c r="AL32" s="138"/>
      <c r="AM32" s="138">
        <v>0</v>
      </c>
      <c r="AN32" s="579"/>
      <c r="AO32" s="138">
        <v>0</v>
      </c>
      <c r="AP32" s="138"/>
      <c r="AQ32" s="138">
        <v>0</v>
      </c>
      <c r="AR32" s="580"/>
      <c r="AS32" s="135">
        <f>SUM(D32:AR32)</f>
        <v>45472</v>
      </c>
      <c r="AT32" s="134"/>
      <c r="AU32" s="132">
        <f>AS32/AS60*100</f>
        <v>1.5124593629656338</v>
      </c>
      <c r="AV32" s="576"/>
      <c r="AW32" s="925">
        <f>SUM(E32+I32+M32+Q32+Y32+AC32+AG32+AK32+AO32)</f>
        <v>14232</v>
      </c>
      <c r="AX32" s="925">
        <f>SUM(G32+K32+O32+S32+AA32+AE32+AI32+AM32+AQ32)</f>
        <v>31240</v>
      </c>
    </row>
    <row r="33" spans="2:50" s="42" customFormat="1" ht="30" customHeight="1" x14ac:dyDescent="0.25">
      <c r="B33" s="534"/>
      <c r="C33" s="548" t="s">
        <v>186</v>
      </c>
      <c r="D33" s="582"/>
      <c r="E33" s="568"/>
      <c r="F33" s="569"/>
      <c r="G33" s="569"/>
      <c r="H33" s="569"/>
      <c r="I33" s="570"/>
      <c r="J33" s="569"/>
      <c r="K33" s="569"/>
      <c r="L33" s="571"/>
      <c r="M33" s="569"/>
      <c r="N33" s="583"/>
      <c r="O33" s="569"/>
      <c r="P33" s="571"/>
      <c r="Q33" s="570"/>
      <c r="R33" s="569"/>
      <c r="S33" s="569"/>
      <c r="T33" s="571"/>
      <c r="U33" s="569"/>
      <c r="V33" s="569"/>
      <c r="W33" s="569"/>
      <c r="X33" s="571"/>
      <c r="Y33" s="570"/>
      <c r="Z33" s="569"/>
      <c r="AA33" s="569"/>
      <c r="AB33" s="571"/>
      <c r="AC33" s="570"/>
      <c r="AD33" s="569"/>
      <c r="AE33" s="569"/>
      <c r="AF33" s="571"/>
      <c r="AG33" s="570"/>
      <c r="AH33" s="569"/>
      <c r="AI33" s="569"/>
      <c r="AJ33" s="571"/>
      <c r="AK33" s="570"/>
      <c r="AL33" s="569"/>
      <c r="AM33" s="569"/>
      <c r="AN33" s="571"/>
      <c r="AO33" s="569"/>
      <c r="AP33" s="569"/>
      <c r="AQ33" s="569"/>
      <c r="AR33" s="575"/>
      <c r="AS33" s="135"/>
      <c r="AT33" s="134"/>
      <c r="AU33" s="132"/>
      <c r="AV33" s="576"/>
    </row>
    <row r="34" spans="2:50" s="42" customFormat="1" ht="30" customHeight="1" x14ac:dyDescent="0.25">
      <c r="B34" s="534"/>
      <c r="C34" s="547" t="s">
        <v>2</v>
      </c>
      <c r="D34" s="502"/>
      <c r="E34" s="577">
        <v>0</v>
      </c>
      <c r="F34" s="138"/>
      <c r="G34" s="138">
        <v>1</v>
      </c>
      <c r="H34" s="138"/>
      <c r="I34" s="578">
        <v>1</v>
      </c>
      <c r="J34" s="138"/>
      <c r="K34" s="138">
        <v>0</v>
      </c>
      <c r="L34" s="579"/>
      <c r="M34" s="138">
        <v>0</v>
      </c>
      <c r="N34" s="585"/>
      <c r="O34" s="138">
        <v>1</v>
      </c>
      <c r="P34" s="579"/>
      <c r="Q34" s="578">
        <v>0</v>
      </c>
      <c r="R34" s="138"/>
      <c r="S34" s="138">
        <v>0</v>
      </c>
      <c r="T34" s="579"/>
      <c r="U34" s="138">
        <v>0</v>
      </c>
      <c r="V34" s="138"/>
      <c r="W34" s="138">
        <v>0</v>
      </c>
      <c r="X34" s="579"/>
      <c r="Y34" s="578">
        <v>0</v>
      </c>
      <c r="Z34" s="138"/>
      <c r="AA34" s="138">
        <v>0</v>
      </c>
      <c r="AB34" s="579"/>
      <c r="AC34" s="578">
        <v>1</v>
      </c>
      <c r="AD34" s="138"/>
      <c r="AE34" s="138">
        <v>3</v>
      </c>
      <c r="AF34" s="579"/>
      <c r="AG34" s="578">
        <v>0</v>
      </c>
      <c r="AH34" s="138"/>
      <c r="AI34" s="138">
        <v>1</v>
      </c>
      <c r="AJ34" s="579"/>
      <c r="AK34" s="578">
        <v>0</v>
      </c>
      <c r="AL34" s="138"/>
      <c r="AM34" s="138">
        <v>0</v>
      </c>
      <c r="AN34" s="579"/>
      <c r="AO34" s="138">
        <v>1</v>
      </c>
      <c r="AP34" s="138"/>
      <c r="AQ34" s="138">
        <v>0</v>
      </c>
      <c r="AR34" s="580"/>
      <c r="AS34" s="135">
        <f>SUM(D34:AR34)</f>
        <v>9</v>
      </c>
      <c r="AT34" s="134"/>
      <c r="AU34" s="132">
        <f>AS34/AS58*100</f>
        <v>20</v>
      </c>
      <c r="AV34" s="576"/>
      <c r="AW34" s="925">
        <f>SUM(E34+I34+M34+Q34+Y34+AC34+AG34+AK34+AO34)</f>
        <v>3</v>
      </c>
      <c r="AX34" s="925">
        <f>SUM(G34+K34+O34+S34+AA34+AE34+AI34+AM34+AQ34)</f>
        <v>6</v>
      </c>
    </row>
    <row r="35" spans="2:50" s="42" customFormat="1" ht="30" customHeight="1" x14ac:dyDescent="0.25">
      <c r="B35" s="534"/>
      <c r="C35" s="547" t="s">
        <v>15</v>
      </c>
      <c r="D35" s="502"/>
      <c r="E35" s="577">
        <v>0</v>
      </c>
      <c r="F35" s="138"/>
      <c r="G35" s="138">
        <v>171</v>
      </c>
      <c r="H35" s="138"/>
      <c r="I35" s="578">
        <v>194</v>
      </c>
      <c r="J35" s="138"/>
      <c r="K35" s="138">
        <v>0</v>
      </c>
      <c r="L35" s="579"/>
      <c r="M35" s="138">
        <v>0</v>
      </c>
      <c r="N35" s="585"/>
      <c r="O35" s="138">
        <v>1000</v>
      </c>
      <c r="P35" s="579"/>
      <c r="Q35" s="578">
        <v>0</v>
      </c>
      <c r="R35" s="138"/>
      <c r="S35" s="138">
        <v>0</v>
      </c>
      <c r="T35" s="579"/>
      <c r="U35" s="138">
        <v>0</v>
      </c>
      <c r="V35" s="138"/>
      <c r="W35" s="138">
        <v>0</v>
      </c>
      <c r="X35" s="579"/>
      <c r="Y35" s="578">
        <v>0</v>
      </c>
      <c r="Z35" s="138"/>
      <c r="AA35" s="138">
        <v>0</v>
      </c>
      <c r="AB35" s="579"/>
      <c r="AC35" s="578">
        <v>3500</v>
      </c>
      <c r="AD35" s="138"/>
      <c r="AE35" s="138">
        <v>7271</v>
      </c>
      <c r="AF35" s="579"/>
      <c r="AG35" s="578">
        <v>0</v>
      </c>
      <c r="AH35" s="138"/>
      <c r="AI35" s="138">
        <v>24</v>
      </c>
      <c r="AJ35" s="579"/>
      <c r="AK35" s="578">
        <v>0</v>
      </c>
      <c r="AL35" s="138"/>
      <c r="AM35" s="138">
        <v>0</v>
      </c>
      <c r="AN35" s="579"/>
      <c r="AO35" s="138">
        <v>315</v>
      </c>
      <c r="AP35" s="138"/>
      <c r="AQ35" s="138">
        <v>0</v>
      </c>
      <c r="AR35" s="580"/>
      <c r="AS35" s="135">
        <f>SUM(D35:AR35)</f>
        <v>12475</v>
      </c>
      <c r="AT35" s="134"/>
      <c r="AU35" s="132">
        <f>AS35/AS59*100</f>
        <v>22.036742624977919</v>
      </c>
      <c r="AV35" s="576"/>
      <c r="AW35" s="925">
        <f>SUM(E35+I35+M35+Q35+Y35+AC35+AG35+AK35+AO35)</f>
        <v>4009</v>
      </c>
      <c r="AX35" s="925">
        <f>SUM(G35+K35+O35+S35+AA35+AE35+AI35+AM35+AQ35)</f>
        <v>8466</v>
      </c>
    </row>
    <row r="36" spans="2:50" s="42" customFormat="1" ht="30" customHeight="1" x14ac:dyDescent="0.25">
      <c r="B36" s="534"/>
      <c r="C36" s="547" t="s">
        <v>16</v>
      </c>
      <c r="D36" s="502"/>
      <c r="E36" s="577">
        <v>0</v>
      </c>
      <c r="F36" s="138"/>
      <c r="G36" s="138">
        <v>2736</v>
      </c>
      <c r="H36" s="138"/>
      <c r="I36" s="578">
        <v>3104</v>
      </c>
      <c r="J36" s="138"/>
      <c r="K36" s="138">
        <v>0</v>
      </c>
      <c r="L36" s="581"/>
      <c r="M36" s="138">
        <v>0</v>
      </c>
      <c r="N36" s="585"/>
      <c r="O36" s="138">
        <v>8000</v>
      </c>
      <c r="P36" s="581"/>
      <c r="Q36" s="578">
        <v>0</v>
      </c>
      <c r="R36" s="138"/>
      <c r="S36" s="138">
        <v>0</v>
      </c>
      <c r="T36" s="579"/>
      <c r="U36" s="138">
        <v>0</v>
      </c>
      <c r="V36" s="138"/>
      <c r="W36" s="138">
        <v>0</v>
      </c>
      <c r="X36" s="581"/>
      <c r="Y36" s="578">
        <v>0</v>
      </c>
      <c r="Z36" s="138"/>
      <c r="AA36" s="138">
        <v>0</v>
      </c>
      <c r="AB36" s="579"/>
      <c r="AC36" s="578">
        <v>56000</v>
      </c>
      <c r="AD36" s="138"/>
      <c r="AE36" s="138">
        <v>340336</v>
      </c>
      <c r="AF36" s="579"/>
      <c r="AG36" s="578">
        <v>0</v>
      </c>
      <c r="AH36" s="138"/>
      <c r="AI36" s="138">
        <v>192</v>
      </c>
      <c r="AJ36" s="579"/>
      <c r="AK36" s="578">
        <v>0</v>
      </c>
      <c r="AL36" s="138"/>
      <c r="AM36" s="138">
        <v>0</v>
      </c>
      <c r="AN36" s="579"/>
      <c r="AO36" s="138">
        <v>5040</v>
      </c>
      <c r="AP36" s="138"/>
      <c r="AQ36" s="138">
        <v>0</v>
      </c>
      <c r="AR36" s="580"/>
      <c r="AS36" s="135">
        <f>SUM(D36:AR36)</f>
        <v>415408</v>
      </c>
      <c r="AT36" s="585"/>
      <c r="AU36" s="132">
        <f>AS36/AS60*100</f>
        <v>13.817024081870777</v>
      </c>
      <c r="AV36" s="576"/>
      <c r="AW36" s="925">
        <f>SUM(E36+I36+M36+Q36+Y36+AC36+AG36+AK36+AO36)</f>
        <v>64144</v>
      </c>
      <c r="AX36" s="925">
        <f>SUM(G36+K36+O36+S36+AA36+AE36+AI36+AM36+AQ36)</f>
        <v>351264</v>
      </c>
    </row>
    <row r="37" spans="2:50" s="42" customFormat="1" ht="30" customHeight="1" x14ac:dyDescent="0.25">
      <c r="B37" s="534"/>
      <c r="C37" s="548" t="s">
        <v>32</v>
      </c>
      <c r="D37" s="502"/>
      <c r="E37" s="586"/>
      <c r="F37" s="131"/>
      <c r="G37" s="131"/>
      <c r="H37" s="131"/>
      <c r="I37" s="587"/>
      <c r="J37" s="131"/>
      <c r="K37" s="131"/>
      <c r="L37" s="588"/>
      <c r="M37" s="131"/>
      <c r="N37" s="131"/>
      <c r="O37" s="131"/>
      <c r="P37" s="588"/>
      <c r="Q37" s="587"/>
      <c r="R37" s="131"/>
      <c r="S37" s="131"/>
      <c r="T37" s="588"/>
      <c r="U37" s="131"/>
      <c r="V37" s="131"/>
      <c r="W37" s="131"/>
      <c r="X37" s="588"/>
      <c r="Y37" s="587"/>
      <c r="Z37" s="131"/>
      <c r="AA37" s="131"/>
      <c r="AB37" s="588"/>
      <c r="AC37" s="587"/>
      <c r="AD37" s="131"/>
      <c r="AE37" s="131"/>
      <c r="AF37" s="588"/>
      <c r="AG37" s="587"/>
      <c r="AH37" s="131"/>
      <c r="AI37" s="131"/>
      <c r="AJ37" s="588"/>
      <c r="AK37" s="587"/>
      <c r="AL37" s="131"/>
      <c r="AM37" s="131"/>
      <c r="AN37" s="588"/>
      <c r="AO37" s="131"/>
      <c r="AP37" s="131"/>
      <c r="AQ37" s="131"/>
      <c r="AR37" s="589"/>
      <c r="AS37" s="135"/>
      <c r="AT37" s="134"/>
      <c r="AU37" s="132"/>
      <c r="AV37" s="576"/>
    </row>
    <row r="38" spans="2:50" s="42" customFormat="1" ht="30" customHeight="1" x14ac:dyDescent="0.25">
      <c r="B38" s="534"/>
      <c r="C38" s="547" t="s">
        <v>2</v>
      </c>
      <c r="D38" s="502"/>
      <c r="E38" s="577">
        <v>0</v>
      </c>
      <c r="F38" s="138"/>
      <c r="G38" s="138">
        <v>0</v>
      </c>
      <c r="H38" s="138"/>
      <c r="I38" s="578">
        <v>0</v>
      </c>
      <c r="J38" s="138"/>
      <c r="K38" s="138">
        <v>0</v>
      </c>
      <c r="L38" s="579"/>
      <c r="M38" s="138">
        <v>0</v>
      </c>
      <c r="N38" s="138"/>
      <c r="O38" s="138">
        <v>0</v>
      </c>
      <c r="P38" s="579"/>
      <c r="Q38" s="578">
        <v>0</v>
      </c>
      <c r="R38" s="138"/>
      <c r="S38" s="138">
        <v>0</v>
      </c>
      <c r="T38" s="579"/>
      <c r="U38" s="138">
        <v>0</v>
      </c>
      <c r="V38" s="138"/>
      <c r="W38" s="138">
        <v>0</v>
      </c>
      <c r="X38" s="579"/>
      <c r="Y38" s="578">
        <v>0</v>
      </c>
      <c r="Z38" s="138"/>
      <c r="AA38" s="138">
        <v>0</v>
      </c>
      <c r="AB38" s="579"/>
      <c r="AC38" s="578">
        <v>0</v>
      </c>
      <c r="AD38" s="138"/>
      <c r="AE38" s="138">
        <v>2</v>
      </c>
      <c r="AF38" s="579"/>
      <c r="AG38" s="578">
        <v>0</v>
      </c>
      <c r="AH38" s="138"/>
      <c r="AI38" s="138">
        <v>0</v>
      </c>
      <c r="AJ38" s="579"/>
      <c r="AK38" s="578">
        <v>0</v>
      </c>
      <c r="AL38" s="138"/>
      <c r="AM38" s="138">
        <v>0</v>
      </c>
      <c r="AN38" s="579"/>
      <c r="AO38" s="138">
        <v>0</v>
      </c>
      <c r="AP38" s="138"/>
      <c r="AQ38" s="138">
        <v>0</v>
      </c>
      <c r="AR38" s="580"/>
      <c r="AS38" s="135">
        <f>SUM(D38:AR38)</f>
        <v>2</v>
      </c>
      <c r="AT38" s="134"/>
      <c r="AU38" s="132">
        <f>AS38/AS58*100</f>
        <v>4.4444444444444446</v>
      </c>
      <c r="AV38" s="576"/>
      <c r="AW38" s="925">
        <f>SUM(E38+I38+M38+Q38+Y38+AC38+AG38+AK38+AO38)</f>
        <v>0</v>
      </c>
      <c r="AX38" s="925">
        <f>SUM(G38+K38+O38+S38+AA38+AE38+AI38+AM38+AQ38)</f>
        <v>2</v>
      </c>
    </row>
    <row r="39" spans="2:50" s="42" customFormat="1" ht="30" customHeight="1" x14ac:dyDescent="0.25">
      <c r="B39" s="534"/>
      <c r="C39" s="547" t="s">
        <v>15</v>
      </c>
      <c r="D39" s="502"/>
      <c r="E39" s="577">
        <v>0</v>
      </c>
      <c r="F39" s="138"/>
      <c r="G39" s="138">
        <v>0</v>
      </c>
      <c r="H39" s="138"/>
      <c r="I39" s="578">
        <v>0</v>
      </c>
      <c r="J39" s="138"/>
      <c r="K39" s="138">
        <v>0</v>
      </c>
      <c r="L39" s="579"/>
      <c r="M39" s="138">
        <v>0</v>
      </c>
      <c r="N39" s="138"/>
      <c r="O39" s="138">
        <v>0</v>
      </c>
      <c r="P39" s="579"/>
      <c r="Q39" s="578">
        <v>0</v>
      </c>
      <c r="R39" s="138"/>
      <c r="S39" s="138">
        <v>0</v>
      </c>
      <c r="T39" s="579"/>
      <c r="U39" s="138">
        <v>0</v>
      </c>
      <c r="V39" s="138"/>
      <c r="W39" s="138">
        <v>0</v>
      </c>
      <c r="X39" s="579"/>
      <c r="Y39" s="578">
        <v>0</v>
      </c>
      <c r="Z39" s="138"/>
      <c r="AA39" s="138">
        <v>0</v>
      </c>
      <c r="AB39" s="579"/>
      <c r="AC39" s="578">
        <v>0</v>
      </c>
      <c r="AD39" s="138"/>
      <c r="AE39" s="138">
        <v>8143</v>
      </c>
      <c r="AF39" s="579"/>
      <c r="AG39" s="578">
        <v>0</v>
      </c>
      <c r="AH39" s="138"/>
      <c r="AI39" s="138">
        <v>0</v>
      </c>
      <c r="AJ39" s="579"/>
      <c r="AK39" s="578">
        <v>0</v>
      </c>
      <c r="AL39" s="138"/>
      <c r="AM39" s="138">
        <v>0</v>
      </c>
      <c r="AN39" s="579"/>
      <c r="AO39" s="138">
        <v>0</v>
      </c>
      <c r="AP39" s="138"/>
      <c r="AQ39" s="138">
        <v>0</v>
      </c>
      <c r="AR39" s="580"/>
      <c r="AS39" s="135">
        <f>SUM(D39:AR39)</f>
        <v>8143</v>
      </c>
      <c r="AT39" s="134"/>
      <c r="AU39" s="132">
        <f>AS39/AS59*100</f>
        <v>14.384384384384386</v>
      </c>
      <c r="AV39" s="576"/>
      <c r="AW39" s="925">
        <f>SUM(E39+I39+M39+Q39+Y39+AC39+AG39+AK39+AO39)</f>
        <v>0</v>
      </c>
      <c r="AX39" s="925">
        <f>SUM(G39+K39+O39+S39+AA39+AE39+AI39+AM39+AQ39)</f>
        <v>8143</v>
      </c>
    </row>
    <row r="40" spans="2:50" s="42" customFormat="1" ht="30" customHeight="1" x14ac:dyDescent="0.25">
      <c r="B40" s="534"/>
      <c r="C40" s="547" t="s">
        <v>16</v>
      </c>
      <c r="D40" s="502"/>
      <c r="E40" s="577">
        <v>0</v>
      </c>
      <c r="F40" s="138"/>
      <c r="G40" s="138">
        <v>0</v>
      </c>
      <c r="H40" s="138"/>
      <c r="I40" s="578">
        <v>0</v>
      </c>
      <c r="J40" s="138"/>
      <c r="K40" s="138">
        <v>0</v>
      </c>
      <c r="L40" s="581"/>
      <c r="M40" s="138">
        <v>0</v>
      </c>
      <c r="N40" s="138"/>
      <c r="O40" s="138">
        <v>0</v>
      </c>
      <c r="P40" s="581"/>
      <c r="Q40" s="578">
        <v>0</v>
      </c>
      <c r="R40" s="138"/>
      <c r="S40" s="138">
        <v>0</v>
      </c>
      <c r="T40" s="579"/>
      <c r="U40" s="138">
        <v>0</v>
      </c>
      <c r="V40" s="138"/>
      <c r="W40" s="138">
        <v>0</v>
      </c>
      <c r="X40" s="581"/>
      <c r="Y40" s="578">
        <v>0</v>
      </c>
      <c r="Z40" s="138"/>
      <c r="AA40" s="138">
        <v>0</v>
      </c>
      <c r="AB40" s="579"/>
      <c r="AC40" s="578">
        <v>0</v>
      </c>
      <c r="AD40" s="138"/>
      <c r="AE40" s="138">
        <v>195238</v>
      </c>
      <c r="AF40" s="579"/>
      <c r="AG40" s="578">
        <v>0</v>
      </c>
      <c r="AH40" s="138"/>
      <c r="AI40" s="138">
        <v>0</v>
      </c>
      <c r="AJ40" s="579"/>
      <c r="AK40" s="578">
        <v>0</v>
      </c>
      <c r="AL40" s="138"/>
      <c r="AM40" s="138">
        <v>0</v>
      </c>
      <c r="AN40" s="579"/>
      <c r="AO40" s="138">
        <v>0</v>
      </c>
      <c r="AP40" s="138"/>
      <c r="AQ40" s="138">
        <v>0</v>
      </c>
      <c r="AR40" s="580"/>
      <c r="AS40" s="135">
        <f>SUM(D40:AR40)</f>
        <v>195238</v>
      </c>
      <c r="AT40" s="134"/>
      <c r="AU40" s="132">
        <f>AS40/AS60*100</f>
        <v>6.4938762558648042</v>
      </c>
      <c r="AV40" s="576"/>
      <c r="AW40" s="925">
        <f>SUM(E40+I40+M40+Q40+Y40+AC40+AG40+AK40+AO40)</f>
        <v>0</v>
      </c>
      <c r="AX40" s="925">
        <f>SUM(G40+K40+O40+S40+AA40+AE40+AI40+AM40+AQ40)</f>
        <v>195238</v>
      </c>
    </row>
    <row r="41" spans="2:50" s="42" customFormat="1" ht="30" customHeight="1" x14ac:dyDescent="0.25">
      <c r="B41" s="534"/>
      <c r="C41" s="548" t="s">
        <v>33</v>
      </c>
      <c r="D41" s="502"/>
      <c r="E41" s="586"/>
      <c r="F41" s="131"/>
      <c r="G41" s="131"/>
      <c r="H41" s="131"/>
      <c r="I41" s="587"/>
      <c r="J41" s="131"/>
      <c r="K41" s="131"/>
      <c r="L41" s="588"/>
      <c r="M41" s="131"/>
      <c r="N41" s="131"/>
      <c r="O41" s="131"/>
      <c r="P41" s="588"/>
      <c r="Q41" s="587"/>
      <c r="R41" s="131"/>
      <c r="S41" s="131"/>
      <c r="T41" s="588"/>
      <c r="U41" s="131"/>
      <c r="V41" s="131"/>
      <c r="W41" s="131"/>
      <c r="X41" s="588"/>
      <c r="Y41" s="587"/>
      <c r="Z41" s="131"/>
      <c r="AA41" s="131"/>
      <c r="AB41" s="588"/>
      <c r="AC41" s="587"/>
      <c r="AD41" s="131"/>
      <c r="AE41" s="131"/>
      <c r="AF41" s="588"/>
      <c r="AG41" s="587"/>
      <c r="AH41" s="131"/>
      <c r="AI41" s="131"/>
      <c r="AJ41" s="588"/>
      <c r="AK41" s="587"/>
      <c r="AL41" s="131"/>
      <c r="AM41" s="131"/>
      <c r="AN41" s="588"/>
      <c r="AO41" s="131"/>
      <c r="AP41" s="131"/>
      <c r="AQ41" s="131"/>
      <c r="AR41" s="589"/>
      <c r="AS41" s="135"/>
      <c r="AT41" s="134"/>
      <c r="AU41" s="142"/>
      <c r="AV41" s="576"/>
    </row>
    <row r="42" spans="2:50" s="42" customFormat="1" ht="30" customHeight="1" x14ac:dyDescent="0.25">
      <c r="B42" s="534"/>
      <c r="C42" s="547" t="s">
        <v>2</v>
      </c>
      <c r="D42" s="502"/>
      <c r="E42" s="577">
        <v>0</v>
      </c>
      <c r="F42" s="138"/>
      <c r="G42" s="138">
        <v>0</v>
      </c>
      <c r="H42" s="138"/>
      <c r="I42" s="578">
        <v>0</v>
      </c>
      <c r="J42" s="138"/>
      <c r="K42" s="138">
        <v>0</v>
      </c>
      <c r="L42" s="579"/>
      <c r="M42" s="138">
        <v>0</v>
      </c>
      <c r="N42" s="138"/>
      <c r="O42" s="138">
        <v>0</v>
      </c>
      <c r="P42" s="579"/>
      <c r="Q42" s="578">
        <v>0</v>
      </c>
      <c r="R42" s="138"/>
      <c r="S42" s="138">
        <v>0</v>
      </c>
      <c r="T42" s="579"/>
      <c r="U42" s="138">
        <v>1</v>
      </c>
      <c r="V42" s="138"/>
      <c r="W42" s="138">
        <v>0</v>
      </c>
      <c r="X42" s="579"/>
      <c r="Y42" s="578">
        <v>0</v>
      </c>
      <c r="Z42" s="138"/>
      <c r="AA42" s="138">
        <v>0</v>
      </c>
      <c r="AB42" s="579"/>
      <c r="AC42" s="578">
        <v>0</v>
      </c>
      <c r="AD42" s="138"/>
      <c r="AE42" s="138">
        <v>1</v>
      </c>
      <c r="AF42" s="579"/>
      <c r="AG42" s="578">
        <v>1</v>
      </c>
      <c r="AH42" s="138"/>
      <c r="AI42" s="138">
        <v>0</v>
      </c>
      <c r="AJ42" s="579"/>
      <c r="AK42" s="578">
        <v>0</v>
      </c>
      <c r="AL42" s="138"/>
      <c r="AM42" s="138">
        <v>0</v>
      </c>
      <c r="AN42" s="579"/>
      <c r="AO42" s="138">
        <v>0</v>
      </c>
      <c r="AP42" s="138"/>
      <c r="AQ42" s="138">
        <v>0</v>
      </c>
      <c r="AR42" s="580"/>
      <c r="AS42" s="135">
        <f>SUM(D42:AR42)</f>
        <v>3</v>
      </c>
      <c r="AT42" s="134"/>
      <c r="AU42" s="132">
        <f>AS42/AS58*100</f>
        <v>6.666666666666667</v>
      </c>
      <c r="AV42" s="576"/>
      <c r="AW42" s="925">
        <f>SUM(E42+I42+M42+Q42+Y42+AC42+AG42+AK42+AO42)</f>
        <v>1</v>
      </c>
      <c r="AX42" s="925">
        <f>SUM(G42+K42+O42+S42+AA42+AE42+AI42+AM42+AQ42)</f>
        <v>1</v>
      </c>
    </row>
    <row r="43" spans="2:50" s="42" customFormat="1" ht="30" customHeight="1" x14ac:dyDescent="0.25">
      <c r="B43" s="534"/>
      <c r="C43" s="547" t="s">
        <v>15</v>
      </c>
      <c r="D43" s="502"/>
      <c r="E43" s="577">
        <v>0</v>
      </c>
      <c r="F43" s="138"/>
      <c r="G43" s="138">
        <v>0</v>
      </c>
      <c r="H43" s="138"/>
      <c r="I43" s="578">
        <v>0</v>
      </c>
      <c r="J43" s="138"/>
      <c r="K43" s="138">
        <v>0</v>
      </c>
      <c r="L43" s="579"/>
      <c r="M43" s="138">
        <v>0</v>
      </c>
      <c r="N43" s="138"/>
      <c r="O43" s="138">
        <v>0</v>
      </c>
      <c r="P43" s="579"/>
      <c r="Q43" s="578">
        <v>0</v>
      </c>
      <c r="R43" s="138"/>
      <c r="S43" s="138">
        <v>0</v>
      </c>
      <c r="T43" s="579"/>
      <c r="U43" s="138">
        <v>45</v>
      </c>
      <c r="V43" s="138"/>
      <c r="W43" s="138">
        <v>0</v>
      </c>
      <c r="X43" s="579"/>
      <c r="Y43" s="578">
        <v>0</v>
      </c>
      <c r="Z43" s="138"/>
      <c r="AA43" s="138">
        <v>0</v>
      </c>
      <c r="AB43" s="579"/>
      <c r="AC43" s="578">
        <v>0</v>
      </c>
      <c r="AD43" s="138"/>
      <c r="AE43" s="138">
        <v>2243</v>
      </c>
      <c r="AF43" s="579"/>
      <c r="AG43" s="578">
        <v>220</v>
      </c>
      <c r="AH43" s="138"/>
      <c r="AI43" s="138">
        <v>0</v>
      </c>
      <c r="AJ43" s="579"/>
      <c r="AK43" s="578">
        <v>0</v>
      </c>
      <c r="AL43" s="138"/>
      <c r="AM43" s="138">
        <v>0</v>
      </c>
      <c r="AN43" s="579"/>
      <c r="AO43" s="138">
        <v>0</v>
      </c>
      <c r="AP43" s="138"/>
      <c r="AQ43" s="138">
        <v>0</v>
      </c>
      <c r="AR43" s="580"/>
      <c r="AS43" s="135">
        <f>SUM(D43:AR43)</f>
        <v>2508</v>
      </c>
      <c r="AT43" s="134"/>
      <c r="AU43" s="132">
        <f>AS43/AS59*100</f>
        <v>4.4303126656067828</v>
      </c>
      <c r="AV43" s="576"/>
      <c r="AW43" s="925">
        <f>SUM(E43+I43+M43+Q43+Y43+AC43+AG43+AK43+AO43)</f>
        <v>220</v>
      </c>
      <c r="AX43" s="925">
        <f>SUM(G43+K43+O43+S43+AA43+AE43+AI43+AM43+AQ43)</f>
        <v>2243</v>
      </c>
    </row>
    <row r="44" spans="2:50" s="42" customFormat="1" ht="30" customHeight="1" x14ac:dyDescent="0.25">
      <c r="B44" s="534"/>
      <c r="C44" s="547" t="s">
        <v>16</v>
      </c>
      <c r="D44" s="502"/>
      <c r="E44" s="577">
        <v>0</v>
      </c>
      <c r="F44" s="138"/>
      <c r="G44" s="138">
        <v>0</v>
      </c>
      <c r="H44" s="138"/>
      <c r="I44" s="578">
        <v>0</v>
      </c>
      <c r="J44" s="138"/>
      <c r="K44" s="138">
        <v>0</v>
      </c>
      <c r="L44" s="581"/>
      <c r="M44" s="138">
        <v>0</v>
      </c>
      <c r="N44" s="138"/>
      <c r="O44" s="138">
        <v>0</v>
      </c>
      <c r="P44" s="581"/>
      <c r="Q44" s="578">
        <v>0</v>
      </c>
      <c r="R44" s="138"/>
      <c r="S44" s="138">
        <v>0</v>
      </c>
      <c r="T44" s="579"/>
      <c r="U44" s="138">
        <v>1800</v>
      </c>
      <c r="V44" s="138"/>
      <c r="W44" s="138">
        <v>0</v>
      </c>
      <c r="X44" s="581"/>
      <c r="Y44" s="578">
        <v>0</v>
      </c>
      <c r="Z44" s="138"/>
      <c r="AA44" s="138">
        <v>0</v>
      </c>
      <c r="AB44" s="579"/>
      <c r="AC44" s="578">
        <v>0</v>
      </c>
      <c r="AD44" s="138"/>
      <c r="AE44" s="138">
        <v>121316</v>
      </c>
      <c r="AF44" s="579"/>
      <c r="AG44" s="578">
        <v>3520</v>
      </c>
      <c r="AH44" s="138"/>
      <c r="AI44" s="138">
        <v>0</v>
      </c>
      <c r="AJ44" s="579"/>
      <c r="AK44" s="578">
        <v>0</v>
      </c>
      <c r="AL44" s="138"/>
      <c r="AM44" s="138">
        <v>0</v>
      </c>
      <c r="AN44" s="579"/>
      <c r="AO44" s="138">
        <v>0</v>
      </c>
      <c r="AP44" s="138"/>
      <c r="AQ44" s="138">
        <v>0</v>
      </c>
      <c r="AR44" s="580"/>
      <c r="AS44" s="135">
        <f>SUM(D44:AR44)</f>
        <v>126636</v>
      </c>
      <c r="AT44" s="134"/>
      <c r="AU44" s="132">
        <f>AS44/AS60*100</f>
        <v>4.2120822459649014</v>
      </c>
      <c r="AV44" s="576"/>
      <c r="AW44" s="925">
        <f>SUM(E44+I44+M44+Q44+Y44+AC44+AG44+AK44+AO44)</f>
        <v>3520</v>
      </c>
      <c r="AX44" s="925">
        <f>SUM(G44+K44+O44+S44+AA44+AE44+AI44+AM44+AQ44)</f>
        <v>121316</v>
      </c>
    </row>
    <row r="45" spans="2:50" s="42" customFormat="1" ht="30" customHeight="1" x14ac:dyDescent="0.25">
      <c r="B45" s="534"/>
      <c r="C45" s="548" t="s">
        <v>34</v>
      </c>
      <c r="D45" s="502"/>
      <c r="E45" s="586"/>
      <c r="F45" s="131"/>
      <c r="G45" s="131"/>
      <c r="H45" s="131"/>
      <c r="I45" s="587"/>
      <c r="J45" s="131"/>
      <c r="K45" s="131"/>
      <c r="L45" s="588"/>
      <c r="M45" s="131"/>
      <c r="N45" s="131"/>
      <c r="O45" s="131"/>
      <c r="P45" s="588"/>
      <c r="Q45" s="587"/>
      <c r="R45" s="131"/>
      <c r="S45" s="131"/>
      <c r="T45" s="588"/>
      <c r="U45" s="131"/>
      <c r="V45" s="131"/>
      <c r="W45" s="131"/>
      <c r="X45" s="588"/>
      <c r="Y45" s="587"/>
      <c r="Z45" s="131"/>
      <c r="AA45" s="131"/>
      <c r="AB45" s="588"/>
      <c r="AC45" s="587"/>
      <c r="AD45" s="131"/>
      <c r="AE45" s="131"/>
      <c r="AF45" s="588"/>
      <c r="AG45" s="587"/>
      <c r="AH45" s="131"/>
      <c r="AI45" s="131"/>
      <c r="AJ45" s="588"/>
      <c r="AK45" s="587"/>
      <c r="AL45" s="131"/>
      <c r="AM45" s="131"/>
      <c r="AN45" s="588"/>
      <c r="AO45" s="131"/>
      <c r="AP45" s="131"/>
      <c r="AQ45" s="131"/>
      <c r="AR45" s="589"/>
      <c r="AS45" s="135"/>
      <c r="AT45" s="134"/>
      <c r="AU45" s="142"/>
      <c r="AV45" s="576"/>
    </row>
    <row r="46" spans="2:50" s="42" customFormat="1" ht="30" customHeight="1" x14ac:dyDescent="0.25">
      <c r="B46" s="534"/>
      <c r="C46" s="547" t="s">
        <v>2</v>
      </c>
      <c r="D46" s="502"/>
      <c r="E46" s="577">
        <v>0</v>
      </c>
      <c r="F46" s="138"/>
      <c r="G46" s="138">
        <v>0</v>
      </c>
      <c r="H46" s="138"/>
      <c r="I46" s="578">
        <v>1</v>
      </c>
      <c r="J46" s="138"/>
      <c r="K46" s="138">
        <v>0</v>
      </c>
      <c r="L46" s="579"/>
      <c r="M46" s="138">
        <v>0</v>
      </c>
      <c r="N46" s="138"/>
      <c r="O46" s="138">
        <v>0</v>
      </c>
      <c r="P46" s="579"/>
      <c r="Q46" s="578">
        <v>0</v>
      </c>
      <c r="R46" s="138"/>
      <c r="S46" s="138">
        <v>0</v>
      </c>
      <c r="T46" s="579"/>
      <c r="U46" s="138">
        <v>0</v>
      </c>
      <c r="V46" s="138"/>
      <c r="W46" s="138">
        <v>0</v>
      </c>
      <c r="X46" s="579"/>
      <c r="Y46" s="578">
        <v>0</v>
      </c>
      <c r="Z46" s="138"/>
      <c r="AA46" s="138">
        <v>0</v>
      </c>
      <c r="AB46" s="579"/>
      <c r="AC46" s="578">
        <v>0</v>
      </c>
      <c r="AD46" s="138"/>
      <c r="AE46" s="138">
        <v>2</v>
      </c>
      <c r="AF46" s="579"/>
      <c r="AG46" s="578">
        <v>0</v>
      </c>
      <c r="AH46" s="138"/>
      <c r="AI46" s="138">
        <v>0</v>
      </c>
      <c r="AJ46" s="579"/>
      <c r="AK46" s="578">
        <v>0</v>
      </c>
      <c r="AL46" s="138"/>
      <c r="AM46" s="138">
        <v>1</v>
      </c>
      <c r="AN46" s="579"/>
      <c r="AO46" s="138">
        <v>0</v>
      </c>
      <c r="AP46" s="138"/>
      <c r="AQ46" s="138">
        <v>0</v>
      </c>
      <c r="AR46" s="580"/>
      <c r="AS46" s="135">
        <f>SUM(D46:AR46)</f>
        <v>4</v>
      </c>
      <c r="AT46" s="134"/>
      <c r="AU46" s="132">
        <f>AS46/AS58*100</f>
        <v>8.8888888888888893</v>
      </c>
      <c r="AV46" s="576"/>
      <c r="AW46" s="925">
        <f>SUM(E46+I46+M46+Q46+Y46+AC46+AG46+AK46+AO46)</f>
        <v>1</v>
      </c>
      <c r="AX46" s="925">
        <f>SUM(G46+K46+O46+S46+AA46+AE46+AI46+AM46+AQ46)</f>
        <v>3</v>
      </c>
    </row>
    <row r="47" spans="2:50" s="42" customFormat="1" ht="30" customHeight="1" x14ac:dyDescent="0.25">
      <c r="B47" s="534"/>
      <c r="C47" s="547" t="s">
        <v>15</v>
      </c>
      <c r="D47" s="502"/>
      <c r="E47" s="577">
        <v>0</v>
      </c>
      <c r="F47" s="138"/>
      <c r="G47" s="138">
        <v>0</v>
      </c>
      <c r="H47" s="138"/>
      <c r="I47" s="578">
        <v>930</v>
      </c>
      <c r="J47" s="138"/>
      <c r="K47" s="138">
        <v>0</v>
      </c>
      <c r="L47" s="579"/>
      <c r="M47" s="138">
        <v>0</v>
      </c>
      <c r="N47" s="138"/>
      <c r="O47" s="138">
        <v>0</v>
      </c>
      <c r="P47" s="579"/>
      <c r="Q47" s="578">
        <v>0</v>
      </c>
      <c r="R47" s="138"/>
      <c r="S47" s="138">
        <v>0</v>
      </c>
      <c r="T47" s="579"/>
      <c r="U47" s="138">
        <v>0</v>
      </c>
      <c r="V47" s="138"/>
      <c r="W47" s="138">
        <v>0</v>
      </c>
      <c r="X47" s="579"/>
      <c r="Y47" s="578">
        <v>0</v>
      </c>
      <c r="Z47" s="138"/>
      <c r="AA47" s="138">
        <v>0</v>
      </c>
      <c r="AB47" s="579"/>
      <c r="AC47" s="578">
        <v>0</v>
      </c>
      <c r="AD47" s="138"/>
      <c r="AE47" s="138">
        <v>12900</v>
      </c>
      <c r="AF47" s="579"/>
      <c r="AG47" s="578">
        <v>0</v>
      </c>
      <c r="AH47" s="138"/>
      <c r="AI47" s="138">
        <v>0</v>
      </c>
      <c r="AJ47" s="579"/>
      <c r="AK47" s="578">
        <v>0</v>
      </c>
      <c r="AL47" s="138"/>
      <c r="AM47" s="138">
        <v>9154</v>
      </c>
      <c r="AN47" s="579"/>
      <c r="AO47" s="138">
        <v>0</v>
      </c>
      <c r="AP47" s="138"/>
      <c r="AQ47" s="138">
        <v>0</v>
      </c>
      <c r="AR47" s="580"/>
      <c r="AS47" s="135">
        <f>SUM(D47:AR47)</f>
        <v>22984</v>
      </c>
      <c r="AT47" s="134"/>
      <c r="AU47" s="132">
        <f>AS47/AS59*100</f>
        <v>40.6006006006006</v>
      </c>
      <c r="AV47" s="576"/>
      <c r="AW47" s="925">
        <f>SUM(E47+I47+M47+Q47+Y47+AC47+AG47+AK47+AO47)</f>
        <v>930</v>
      </c>
      <c r="AX47" s="925">
        <f>SUM(G47+K47+O47+S47+AA47+AE47+AI47+AM47+AQ47)</f>
        <v>22054</v>
      </c>
    </row>
    <row r="48" spans="2:50" s="42" customFormat="1" ht="30" customHeight="1" x14ac:dyDescent="0.25">
      <c r="B48" s="534"/>
      <c r="C48" s="547" t="s">
        <v>16</v>
      </c>
      <c r="D48" s="502"/>
      <c r="E48" s="577">
        <v>0</v>
      </c>
      <c r="F48" s="138"/>
      <c r="G48" s="138">
        <v>0</v>
      </c>
      <c r="H48" s="138"/>
      <c r="I48" s="578">
        <v>141360</v>
      </c>
      <c r="J48" s="138"/>
      <c r="K48" s="138">
        <v>0</v>
      </c>
      <c r="L48" s="581"/>
      <c r="M48" s="138">
        <v>0</v>
      </c>
      <c r="N48" s="138"/>
      <c r="O48" s="138">
        <v>0</v>
      </c>
      <c r="P48" s="579"/>
      <c r="Q48" s="578">
        <v>0</v>
      </c>
      <c r="R48" s="138"/>
      <c r="S48" s="138">
        <v>0</v>
      </c>
      <c r="T48" s="579"/>
      <c r="U48" s="138">
        <v>0</v>
      </c>
      <c r="V48" s="138"/>
      <c r="W48" s="138">
        <v>0</v>
      </c>
      <c r="X48" s="579"/>
      <c r="Y48" s="578">
        <v>0</v>
      </c>
      <c r="Z48" s="138"/>
      <c r="AA48" s="138">
        <v>0</v>
      </c>
      <c r="AB48" s="579"/>
      <c r="AC48" s="578">
        <v>0</v>
      </c>
      <c r="AD48" s="138"/>
      <c r="AE48" s="138">
        <v>946400</v>
      </c>
      <c r="AF48" s="579"/>
      <c r="AG48" s="578">
        <v>0</v>
      </c>
      <c r="AH48" s="138"/>
      <c r="AI48" s="138">
        <v>0</v>
      </c>
      <c r="AJ48" s="579"/>
      <c r="AK48" s="578">
        <v>0</v>
      </c>
      <c r="AL48" s="138"/>
      <c r="AM48" s="138">
        <v>54924</v>
      </c>
      <c r="AN48" s="579"/>
      <c r="AO48" s="138">
        <v>0</v>
      </c>
      <c r="AP48" s="138"/>
      <c r="AQ48" s="138">
        <v>0</v>
      </c>
      <c r="AR48" s="580"/>
      <c r="AS48" s="135">
        <f>SUM(D48:AR48)</f>
        <v>1142684</v>
      </c>
      <c r="AT48" s="134"/>
      <c r="AU48" s="132">
        <f>AS48/AS60*100</f>
        <v>38.00719376123817</v>
      </c>
      <c r="AV48" s="576"/>
      <c r="AW48" s="925">
        <f>SUM(G48+K48+O48+S48+AA48+AE48+AI48+AM48+AQ48)</f>
        <v>1001324</v>
      </c>
    </row>
    <row r="49" spans="2:50" s="42" customFormat="1" ht="30" customHeight="1" x14ac:dyDescent="0.25">
      <c r="B49" s="534"/>
      <c r="C49" s="548" t="s">
        <v>35</v>
      </c>
      <c r="D49" s="502"/>
      <c r="E49" s="586"/>
      <c r="F49" s="131"/>
      <c r="G49" s="131"/>
      <c r="H49" s="131"/>
      <c r="I49" s="587"/>
      <c r="J49" s="131"/>
      <c r="K49" s="131"/>
      <c r="L49" s="588"/>
      <c r="M49" s="131"/>
      <c r="N49" s="131"/>
      <c r="O49" s="131"/>
      <c r="P49" s="588"/>
      <c r="Q49" s="587"/>
      <c r="R49" s="131"/>
      <c r="S49" s="131"/>
      <c r="T49" s="588"/>
      <c r="U49" s="131"/>
      <c r="V49" s="131"/>
      <c r="W49" s="131"/>
      <c r="X49" s="588"/>
      <c r="Y49" s="587"/>
      <c r="Z49" s="131"/>
      <c r="AA49" s="131"/>
      <c r="AB49" s="588"/>
      <c r="AC49" s="587"/>
      <c r="AD49" s="131"/>
      <c r="AE49" s="131"/>
      <c r="AF49" s="588"/>
      <c r="AG49" s="587"/>
      <c r="AH49" s="131"/>
      <c r="AI49" s="131"/>
      <c r="AJ49" s="588"/>
      <c r="AK49" s="587"/>
      <c r="AL49" s="131"/>
      <c r="AM49" s="131"/>
      <c r="AN49" s="588"/>
      <c r="AO49" s="131"/>
      <c r="AP49" s="131"/>
      <c r="AQ49" s="131"/>
      <c r="AR49" s="589"/>
      <c r="AS49" s="135"/>
      <c r="AT49" s="134"/>
      <c r="AU49" s="142"/>
      <c r="AV49" s="576"/>
    </row>
    <row r="50" spans="2:50" s="42" customFormat="1" ht="30" customHeight="1" x14ac:dyDescent="0.25">
      <c r="B50" s="534"/>
      <c r="C50" s="547" t="s">
        <v>2</v>
      </c>
      <c r="D50" s="502"/>
      <c r="E50" s="577">
        <v>0</v>
      </c>
      <c r="F50" s="138"/>
      <c r="G50" s="138">
        <v>0</v>
      </c>
      <c r="H50" s="138"/>
      <c r="I50" s="578">
        <v>0</v>
      </c>
      <c r="J50" s="138"/>
      <c r="K50" s="138">
        <v>1</v>
      </c>
      <c r="L50" s="579"/>
      <c r="M50" s="138">
        <v>0</v>
      </c>
      <c r="N50" s="138"/>
      <c r="O50" s="138">
        <v>0</v>
      </c>
      <c r="P50" s="579"/>
      <c r="Q50" s="578">
        <v>0</v>
      </c>
      <c r="R50" s="138"/>
      <c r="S50" s="138">
        <v>0</v>
      </c>
      <c r="T50" s="579"/>
      <c r="U50" s="138">
        <v>0</v>
      </c>
      <c r="V50" s="138"/>
      <c r="W50" s="138">
        <v>0</v>
      </c>
      <c r="X50" s="579"/>
      <c r="Y50" s="578">
        <v>0</v>
      </c>
      <c r="Z50" s="138"/>
      <c r="AA50" s="138">
        <v>0</v>
      </c>
      <c r="AB50" s="579"/>
      <c r="AC50" s="578">
        <v>0</v>
      </c>
      <c r="AD50" s="138"/>
      <c r="AE50" s="138">
        <v>1</v>
      </c>
      <c r="AF50" s="579"/>
      <c r="AG50" s="578">
        <v>0</v>
      </c>
      <c r="AH50" s="138"/>
      <c r="AI50" s="138">
        <v>0</v>
      </c>
      <c r="AJ50" s="579"/>
      <c r="AK50" s="578">
        <v>0</v>
      </c>
      <c r="AL50" s="138"/>
      <c r="AM50" s="138">
        <v>0</v>
      </c>
      <c r="AN50" s="579"/>
      <c r="AO50" s="138">
        <v>0</v>
      </c>
      <c r="AP50" s="138"/>
      <c r="AQ50" s="138">
        <v>0</v>
      </c>
      <c r="AR50" s="580"/>
      <c r="AS50" s="135">
        <f>SUM(D50:AR50)</f>
        <v>2</v>
      </c>
      <c r="AT50" s="134"/>
      <c r="AU50" s="132">
        <f>AS50/AS58*100</f>
        <v>4.4444444444444446</v>
      </c>
      <c r="AV50" s="576"/>
      <c r="AW50" s="925">
        <f>SUM(E50+I50+M50+Q50+Y50+AC50+AG50+AK50+AO50)</f>
        <v>0</v>
      </c>
      <c r="AX50" s="925">
        <f>SUM(G50+K50+O50+S50+AA50+AE50+AI50+AM50+AQ50)</f>
        <v>2</v>
      </c>
    </row>
    <row r="51" spans="2:50" s="42" customFormat="1" ht="30" customHeight="1" x14ac:dyDescent="0.25">
      <c r="B51" s="534"/>
      <c r="C51" s="547" t="s">
        <v>15</v>
      </c>
      <c r="D51" s="502"/>
      <c r="E51" s="577">
        <v>0</v>
      </c>
      <c r="F51" s="138"/>
      <c r="G51" s="138">
        <v>0</v>
      </c>
      <c r="H51" s="138"/>
      <c r="I51" s="578">
        <v>0</v>
      </c>
      <c r="J51" s="138"/>
      <c r="K51" s="138">
        <v>3000</v>
      </c>
      <c r="L51" s="579"/>
      <c r="M51" s="138">
        <v>0</v>
      </c>
      <c r="N51" s="138"/>
      <c r="O51" s="138">
        <v>0</v>
      </c>
      <c r="P51" s="579"/>
      <c r="Q51" s="578">
        <v>0</v>
      </c>
      <c r="R51" s="138"/>
      <c r="S51" s="138">
        <v>0</v>
      </c>
      <c r="T51" s="579"/>
      <c r="U51" s="138">
        <v>0</v>
      </c>
      <c r="V51" s="138"/>
      <c r="W51" s="138">
        <v>0</v>
      </c>
      <c r="X51" s="579"/>
      <c r="Y51" s="578">
        <v>0</v>
      </c>
      <c r="Z51" s="138"/>
      <c r="AA51" s="138">
        <v>0</v>
      </c>
      <c r="AB51" s="579"/>
      <c r="AC51" s="578">
        <v>0</v>
      </c>
      <c r="AD51" s="138"/>
      <c r="AE51" s="138">
        <v>886</v>
      </c>
      <c r="AF51" s="579"/>
      <c r="AG51" s="578">
        <v>0</v>
      </c>
      <c r="AH51" s="138"/>
      <c r="AI51" s="138">
        <v>0</v>
      </c>
      <c r="AJ51" s="579"/>
      <c r="AK51" s="578">
        <v>0</v>
      </c>
      <c r="AL51" s="138"/>
      <c r="AM51" s="138">
        <v>0</v>
      </c>
      <c r="AN51" s="579"/>
      <c r="AO51" s="138">
        <v>0</v>
      </c>
      <c r="AP51" s="138"/>
      <c r="AQ51" s="138">
        <v>0</v>
      </c>
      <c r="AR51" s="580"/>
      <c r="AS51" s="135">
        <f>SUM(D51:AR51)</f>
        <v>3886</v>
      </c>
      <c r="AT51" s="134"/>
      <c r="AU51" s="132">
        <f>AS51/AS59*100</f>
        <v>6.8645115703939235</v>
      </c>
      <c r="AV51" s="576"/>
      <c r="AW51" s="925">
        <f>SUM(E51+I51+M51+Q51+Y51+AC51+AG51+AK51+AO51)</f>
        <v>0</v>
      </c>
      <c r="AX51" s="925">
        <f>SUM(G51+K51+O51+S51+AA51+AE51+AI51+AM51+AQ51)</f>
        <v>3886</v>
      </c>
    </row>
    <row r="52" spans="2:50" s="42" customFormat="1" ht="30" customHeight="1" x14ac:dyDescent="0.25">
      <c r="B52" s="534"/>
      <c r="C52" s="547" t="s">
        <v>16</v>
      </c>
      <c r="D52" s="502"/>
      <c r="E52" s="577">
        <v>0</v>
      </c>
      <c r="F52" s="138"/>
      <c r="G52" s="138">
        <v>0</v>
      </c>
      <c r="H52" s="138"/>
      <c r="I52" s="578">
        <v>0</v>
      </c>
      <c r="J52" s="138"/>
      <c r="K52" s="138">
        <v>240000</v>
      </c>
      <c r="L52" s="581"/>
      <c r="M52" s="138">
        <v>0</v>
      </c>
      <c r="N52" s="138"/>
      <c r="O52" s="138">
        <v>0</v>
      </c>
      <c r="P52" s="581"/>
      <c r="Q52" s="578">
        <v>0</v>
      </c>
      <c r="R52" s="138"/>
      <c r="S52" s="138">
        <v>0</v>
      </c>
      <c r="T52" s="579"/>
      <c r="U52" s="138">
        <v>0</v>
      </c>
      <c r="V52" s="138"/>
      <c r="W52" s="138">
        <v>0</v>
      </c>
      <c r="X52" s="581"/>
      <c r="Y52" s="578">
        <v>0</v>
      </c>
      <c r="Z52" s="138"/>
      <c r="AA52" s="138">
        <v>0</v>
      </c>
      <c r="AB52" s="579"/>
      <c r="AC52" s="578">
        <v>0</v>
      </c>
      <c r="AD52" s="138"/>
      <c r="AE52" s="138">
        <v>42528</v>
      </c>
      <c r="AF52" s="579"/>
      <c r="AG52" s="578">
        <v>0</v>
      </c>
      <c r="AH52" s="138"/>
      <c r="AI52" s="138">
        <v>0</v>
      </c>
      <c r="AJ52" s="579"/>
      <c r="AK52" s="578">
        <v>0</v>
      </c>
      <c r="AL52" s="138"/>
      <c r="AM52" s="138">
        <v>0</v>
      </c>
      <c r="AN52" s="579"/>
      <c r="AO52" s="138">
        <v>0</v>
      </c>
      <c r="AP52" s="138"/>
      <c r="AQ52" s="138">
        <v>0</v>
      </c>
      <c r="AR52" s="580"/>
      <c r="AS52" s="135">
        <f>SUM(D52:AR52)</f>
        <v>282528</v>
      </c>
      <c r="AT52" s="134"/>
      <c r="AU52" s="132">
        <f>AS52/AS60*100</f>
        <v>9.3972580687006193</v>
      </c>
      <c r="AV52" s="576"/>
      <c r="AW52" s="925">
        <f>SUM(E52+I52+M52+Q52+Y52+AC52+AG52+AK52+AO52)</f>
        <v>0</v>
      </c>
      <c r="AX52" s="925">
        <f>SUM(G52+K52+O52+S52+AA52+AE52+AI52+AM52+AQ52)</f>
        <v>282528</v>
      </c>
    </row>
    <row r="53" spans="2:50" s="42" customFormat="1" ht="30" customHeight="1" x14ac:dyDescent="0.25">
      <c r="B53" s="534"/>
      <c r="C53" s="548" t="s">
        <v>163</v>
      </c>
      <c r="D53" s="502"/>
      <c r="E53" s="586"/>
      <c r="F53" s="131"/>
      <c r="G53" s="131"/>
      <c r="H53" s="131"/>
      <c r="I53" s="587"/>
      <c r="J53" s="131"/>
      <c r="K53" s="131"/>
      <c r="L53" s="588"/>
      <c r="M53" s="131"/>
      <c r="N53" s="131"/>
      <c r="O53" s="131"/>
      <c r="P53" s="588"/>
      <c r="Q53" s="587"/>
      <c r="R53" s="131"/>
      <c r="S53" s="131"/>
      <c r="T53" s="588"/>
      <c r="U53" s="131"/>
      <c r="V53" s="131"/>
      <c r="W53" s="131"/>
      <c r="X53" s="588"/>
      <c r="Y53" s="587"/>
      <c r="Z53" s="131"/>
      <c r="AA53" s="131"/>
      <c r="AB53" s="588"/>
      <c r="AC53" s="587"/>
      <c r="AD53" s="131"/>
      <c r="AE53" s="131"/>
      <c r="AF53" s="588"/>
      <c r="AG53" s="587"/>
      <c r="AH53" s="131"/>
      <c r="AI53" s="131"/>
      <c r="AJ53" s="588"/>
      <c r="AK53" s="587"/>
      <c r="AL53" s="131"/>
      <c r="AM53" s="131"/>
      <c r="AN53" s="588"/>
      <c r="AO53" s="131"/>
      <c r="AP53" s="131"/>
      <c r="AQ53" s="131"/>
      <c r="AR53" s="589"/>
      <c r="AS53" s="135"/>
      <c r="AT53" s="134"/>
      <c r="AU53" s="142"/>
      <c r="AV53" s="576"/>
    </row>
    <row r="54" spans="2:50" s="42" customFormat="1" ht="30" customHeight="1" x14ac:dyDescent="0.25">
      <c r="B54" s="534"/>
      <c r="C54" s="547" t="s">
        <v>2</v>
      </c>
      <c r="D54" s="502"/>
      <c r="E54" s="577">
        <v>0</v>
      </c>
      <c r="F54" s="138"/>
      <c r="G54" s="138">
        <v>0</v>
      </c>
      <c r="H54" s="138"/>
      <c r="I54" s="578">
        <v>0</v>
      </c>
      <c r="J54" s="138"/>
      <c r="K54" s="138">
        <v>2</v>
      </c>
      <c r="L54" s="579"/>
      <c r="M54" s="138">
        <v>1</v>
      </c>
      <c r="N54" s="138"/>
      <c r="O54" s="138">
        <v>0</v>
      </c>
      <c r="P54" s="579"/>
      <c r="Q54" s="578">
        <v>0</v>
      </c>
      <c r="R54" s="138"/>
      <c r="S54" s="138">
        <v>0</v>
      </c>
      <c r="T54" s="579"/>
      <c r="U54" s="138">
        <v>0</v>
      </c>
      <c r="V54" s="138"/>
      <c r="W54" s="138">
        <v>0</v>
      </c>
      <c r="X54" s="579"/>
      <c r="Y54" s="578">
        <v>0</v>
      </c>
      <c r="Z54" s="138"/>
      <c r="AA54" s="138">
        <v>0</v>
      </c>
      <c r="AB54" s="579"/>
      <c r="AC54" s="578">
        <v>0</v>
      </c>
      <c r="AD54" s="138"/>
      <c r="AE54" s="138">
        <v>0</v>
      </c>
      <c r="AF54" s="579"/>
      <c r="AG54" s="578">
        <v>0</v>
      </c>
      <c r="AH54" s="138"/>
      <c r="AI54" s="138">
        <v>0</v>
      </c>
      <c r="AJ54" s="579"/>
      <c r="AK54" s="578">
        <v>0</v>
      </c>
      <c r="AL54" s="138"/>
      <c r="AM54" s="138">
        <v>0</v>
      </c>
      <c r="AN54" s="579"/>
      <c r="AO54" s="138">
        <v>0</v>
      </c>
      <c r="AP54" s="138"/>
      <c r="AQ54" s="138">
        <v>0</v>
      </c>
      <c r="AR54" s="580"/>
      <c r="AS54" s="135">
        <f>SUM(D54:AR54)</f>
        <v>3</v>
      </c>
      <c r="AT54" s="134"/>
      <c r="AU54" s="132">
        <f>AS54/AS58*100</f>
        <v>6.666666666666667</v>
      </c>
      <c r="AV54" s="576"/>
      <c r="AW54" s="925">
        <f>SUM(E54+I54+M54+Q54+Y54+AC54+AG54+AK54+AO54)</f>
        <v>1</v>
      </c>
      <c r="AX54" s="925">
        <f>SUM(G54+K54+O54+S54+AA54+AE54+AI54+AM54+AQ54)</f>
        <v>2</v>
      </c>
    </row>
    <row r="55" spans="2:50" s="42" customFormat="1" ht="30" customHeight="1" x14ac:dyDescent="0.25">
      <c r="B55" s="534"/>
      <c r="C55" s="547" t="s">
        <v>15</v>
      </c>
      <c r="D55" s="502"/>
      <c r="E55" s="577">
        <v>0</v>
      </c>
      <c r="F55" s="138"/>
      <c r="G55" s="138">
        <v>0</v>
      </c>
      <c r="H55" s="138"/>
      <c r="I55" s="578">
        <v>0</v>
      </c>
      <c r="J55" s="138"/>
      <c r="K55" s="138">
        <v>685</v>
      </c>
      <c r="L55" s="579"/>
      <c r="M55" s="138">
        <v>160</v>
      </c>
      <c r="N55" s="138"/>
      <c r="O55" s="138">
        <v>0</v>
      </c>
      <c r="P55" s="579"/>
      <c r="Q55" s="578">
        <v>0</v>
      </c>
      <c r="R55" s="138"/>
      <c r="S55" s="138">
        <v>0</v>
      </c>
      <c r="T55" s="579"/>
      <c r="U55" s="138">
        <v>0</v>
      </c>
      <c r="V55" s="138"/>
      <c r="W55" s="138">
        <v>0</v>
      </c>
      <c r="X55" s="579"/>
      <c r="Y55" s="578">
        <v>0</v>
      </c>
      <c r="Z55" s="138"/>
      <c r="AA55" s="138">
        <v>0</v>
      </c>
      <c r="AB55" s="579"/>
      <c r="AC55" s="578">
        <v>0</v>
      </c>
      <c r="AD55" s="138"/>
      <c r="AE55" s="138">
        <v>0</v>
      </c>
      <c r="AF55" s="579"/>
      <c r="AG55" s="578">
        <v>0</v>
      </c>
      <c r="AH55" s="138"/>
      <c r="AI55" s="138">
        <v>0</v>
      </c>
      <c r="AJ55" s="579"/>
      <c r="AK55" s="578">
        <v>0</v>
      </c>
      <c r="AL55" s="138"/>
      <c r="AM55" s="138">
        <v>0</v>
      </c>
      <c r="AN55" s="579"/>
      <c r="AO55" s="138">
        <v>0</v>
      </c>
      <c r="AP55" s="138"/>
      <c r="AQ55" s="138">
        <v>0</v>
      </c>
      <c r="AR55" s="580"/>
      <c r="AS55" s="135">
        <f>SUM(D55:AR55)</f>
        <v>845</v>
      </c>
      <c r="AT55" s="134"/>
      <c r="AU55" s="132">
        <f>AS55/AS59*100</f>
        <v>1.4926691397279634</v>
      </c>
      <c r="AV55" s="576"/>
      <c r="AW55" s="925">
        <f>SUM(E55+I55+M55+Q55+Y55+AC55+AG55+AK55+AO55)</f>
        <v>160</v>
      </c>
      <c r="AX55" s="925">
        <f>SUM(G55+K55+O55+S55+AA55+AE55+AI55+AM55+AQ55)</f>
        <v>685</v>
      </c>
    </row>
    <row r="56" spans="2:50" s="42" customFormat="1" ht="30" customHeight="1" thickBot="1" x14ac:dyDescent="0.3">
      <c r="B56" s="534"/>
      <c r="C56" s="547" t="s">
        <v>16</v>
      </c>
      <c r="D56" s="502"/>
      <c r="E56" s="577">
        <v>0</v>
      </c>
      <c r="F56" s="138"/>
      <c r="G56" s="138">
        <v>0</v>
      </c>
      <c r="H56" s="138"/>
      <c r="I56" s="578">
        <v>0</v>
      </c>
      <c r="J56" s="138"/>
      <c r="K56" s="138">
        <v>194744</v>
      </c>
      <c r="L56" s="581"/>
      <c r="M56" s="138">
        <v>26880</v>
      </c>
      <c r="N56" s="138"/>
      <c r="O56" s="138">
        <v>0</v>
      </c>
      <c r="P56" s="581"/>
      <c r="Q56" s="578">
        <v>0</v>
      </c>
      <c r="R56" s="138"/>
      <c r="S56" s="138">
        <v>0</v>
      </c>
      <c r="T56" s="579"/>
      <c r="U56" s="138">
        <v>0</v>
      </c>
      <c r="V56" s="138"/>
      <c r="W56" s="138">
        <v>0</v>
      </c>
      <c r="X56" s="581"/>
      <c r="Y56" s="578">
        <v>0</v>
      </c>
      <c r="Z56" s="138"/>
      <c r="AA56" s="138">
        <v>0</v>
      </c>
      <c r="AB56" s="579"/>
      <c r="AC56" s="578">
        <v>0</v>
      </c>
      <c r="AD56" s="138"/>
      <c r="AE56" s="138">
        <v>0</v>
      </c>
      <c r="AF56" s="579"/>
      <c r="AG56" s="578">
        <v>0</v>
      </c>
      <c r="AH56" s="138"/>
      <c r="AI56" s="138">
        <v>0</v>
      </c>
      <c r="AJ56" s="579"/>
      <c r="AK56" s="578">
        <v>0</v>
      </c>
      <c r="AL56" s="138"/>
      <c r="AM56" s="138">
        <v>0</v>
      </c>
      <c r="AN56" s="579"/>
      <c r="AO56" s="138">
        <v>0</v>
      </c>
      <c r="AP56" s="138"/>
      <c r="AQ56" s="138">
        <v>0</v>
      </c>
      <c r="AR56" s="580"/>
      <c r="AS56" s="135">
        <f>SUM(D56:AR56)</f>
        <v>221624</v>
      </c>
      <c r="AT56" s="569"/>
      <c r="AU56" s="132">
        <f>AS56/AS60*100</f>
        <v>7.3715098051085421</v>
      </c>
      <c r="AV56" s="576"/>
      <c r="AW56" s="925">
        <f>SUM(E56+I56+M56+Q56+Y56+AC56+AG56+AK56+AO56)</f>
        <v>26880</v>
      </c>
      <c r="AX56" s="925">
        <f>SUM(G56+K56+O56+S56+AA56+AE56+AI56+AM56+AQ56)</f>
        <v>194744</v>
      </c>
    </row>
    <row r="57" spans="2:50" s="42" customFormat="1" ht="17.399999999999999" x14ac:dyDescent="0.25">
      <c r="B57" s="590"/>
      <c r="C57" s="549" t="s">
        <v>6</v>
      </c>
      <c r="D57" s="591"/>
      <c r="E57" s="592"/>
      <c r="F57" s="255"/>
      <c r="G57" s="255"/>
      <c r="H57" s="255"/>
      <c r="I57" s="593"/>
      <c r="J57" s="255"/>
      <c r="K57" s="255"/>
      <c r="L57" s="594"/>
      <c r="M57" s="255"/>
      <c r="N57" s="255"/>
      <c r="O57" s="255"/>
      <c r="P57" s="255"/>
      <c r="Q57" s="593"/>
      <c r="R57" s="255"/>
      <c r="S57" s="255"/>
      <c r="T57" s="255"/>
      <c r="U57" s="255"/>
      <c r="V57" s="255"/>
      <c r="W57" s="255"/>
      <c r="X57" s="255"/>
      <c r="Y57" s="593"/>
      <c r="Z57" s="255"/>
      <c r="AA57" s="255"/>
      <c r="AB57" s="255"/>
      <c r="AC57" s="593"/>
      <c r="AD57" s="255"/>
      <c r="AE57" s="255"/>
      <c r="AF57" s="255"/>
      <c r="AG57" s="593"/>
      <c r="AH57" s="255"/>
      <c r="AI57" s="255"/>
      <c r="AJ57" s="255"/>
      <c r="AK57" s="593"/>
      <c r="AL57" s="255"/>
      <c r="AM57" s="255"/>
      <c r="AN57" s="594"/>
      <c r="AO57" s="593"/>
      <c r="AP57" s="255"/>
      <c r="AQ57" s="255"/>
      <c r="AR57" s="595"/>
      <c r="AS57" s="596"/>
      <c r="AT57" s="597"/>
      <c r="AU57" s="598"/>
      <c r="AV57" s="599"/>
      <c r="AW57" s="128"/>
    </row>
    <row r="58" spans="2:50" s="42" customFormat="1" ht="30" customHeight="1" x14ac:dyDescent="0.25">
      <c r="B58" s="600"/>
      <c r="C58" s="550" t="s">
        <v>2</v>
      </c>
      <c r="D58" s="601"/>
      <c r="E58" s="258">
        <f>SUM(E10+E14+E18+E22+E26+E30+E34+E38+E42+E46+E50+E54)</f>
        <v>0</v>
      </c>
      <c r="F58" s="259"/>
      <c r="G58" s="259">
        <f>SUM(G10+G14+G18+G22+G26+G30+G34+G38+G42+G46+G50+G54)</f>
        <v>1</v>
      </c>
      <c r="H58" s="259"/>
      <c r="I58" s="602">
        <f>SUM(I10+I14+I18+I22+I26+I30+I34+I38+I42+I46+I50+I54)</f>
        <v>3</v>
      </c>
      <c r="J58" s="259"/>
      <c r="K58" s="259">
        <f>SUM(K10+K14+K18+K22+K26+K30+K34+K38+K42+K46+K50+K54)</f>
        <v>11</v>
      </c>
      <c r="L58" s="603"/>
      <c r="M58" s="259">
        <f>SUM(M10+M14+M18+M22+M26+M30+M34+M38+M42+M46+M50+M54)</f>
        <v>6</v>
      </c>
      <c r="N58" s="259"/>
      <c r="O58" s="259">
        <f>SUM(O10+O14+O18+O22+O26+O30+O34+O38+O42+O46+O50+O54)</f>
        <v>2</v>
      </c>
      <c r="P58" s="259"/>
      <c r="Q58" s="602">
        <f>SUM(Q10+Q14+Q18+Q22+Q26+Q30+Q34+Q38+Q42+Q46+Q50+Q54)</f>
        <v>1</v>
      </c>
      <c r="R58" s="259"/>
      <c r="S58" s="259">
        <f>SUM(S10+S14+S18+S22+S26+S30+S34+S38+S42+S46+S50+S54)</f>
        <v>0</v>
      </c>
      <c r="T58" s="259"/>
      <c r="U58" s="259">
        <f>SUM(U10+U14+U18+U22+U26+U30+U34+U38+U42+U46+U50+U54)</f>
        <v>1</v>
      </c>
      <c r="V58" s="259"/>
      <c r="W58" s="259">
        <f>SUM(W10+W14+W18+W22+W26+W30+W34+W38+W42+W46+W50+W54)</f>
        <v>0</v>
      </c>
      <c r="X58" s="259"/>
      <c r="Y58" s="602">
        <f>SUM(Y10+Y14+Y18+Y22+Y26+Y30+Y34+Y38+Y42+Y46+Y50+Y54)</f>
        <v>2</v>
      </c>
      <c r="Z58" s="259"/>
      <c r="AA58" s="259">
        <f>SUM(AA10+AA14+AA18+AA22+AA26+AA30+AA34+AA38+AA42+AA46+AA50+AA54)</f>
        <v>1</v>
      </c>
      <c r="AB58" s="259"/>
      <c r="AC58" s="602">
        <f>SUM(AC10+AC14+AC18+AC22+AC26+AC30+AC34+AC38+AC42+AC46+AC50+AC54)</f>
        <v>1</v>
      </c>
      <c r="AD58" s="259"/>
      <c r="AE58" s="259">
        <f>SUM(AE10+AE14+AE18+AE22+AE26+AE30+AE34+AE38+AE42+AE46+AE50+AE54)</f>
        <v>11</v>
      </c>
      <c r="AF58" s="259"/>
      <c r="AG58" s="602">
        <f>SUM(AG10+AG14+AG18+AG22+AG26+AG30+AG34+AG38+AG42+AG46+AG50+AG54)</f>
        <v>2</v>
      </c>
      <c r="AH58" s="259"/>
      <c r="AI58" s="259">
        <f>SUM(AI10+AI14+AI18+AI22+AI26+AI30+AI34+AI38+AI42+AI46+AI50+AI54)</f>
        <v>1</v>
      </c>
      <c r="AJ58" s="259"/>
      <c r="AK58" s="602">
        <f>SUM(AK10+AK14+AK18+AK22+AK26+AK30+AK34+AK38+AK42+AK46+AK50+AK54)</f>
        <v>0</v>
      </c>
      <c r="AL58" s="259"/>
      <c r="AM58" s="259">
        <f>SUM(AM10+AM14+AM18+AM22+AM26+AM30+AM34+AM38+AM42+AM46+AM50+AM54)</f>
        <v>1</v>
      </c>
      <c r="AN58" s="603"/>
      <c r="AO58" s="602">
        <f>SUM(AO10+AO14+AO18+AO22+AO26+AO30+AO34+AO38+AO42+AO46+AO50+AO54)</f>
        <v>1</v>
      </c>
      <c r="AP58" s="259"/>
      <c r="AQ58" s="259">
        <f>SUM(AQ10+AQ14+AQ18+AQ22+AQ26+AQ30+AQ34+AQ38+AQ42+AQ46+AQ50+AQ54)</f>
        <v>0</v>
      </c>
      <c r="AR58" s="604"/>
      <c r="AS58" s="258">
        <f>SUM(D58:AR58)</f>
        <v>45</v>
      </c>
      <c r="AT58" s="259"/>
      <c r="AU58" s="605">
        <f>SUM(AU10+AU14+AU18+AU22+AU26+AU30+AU34+AU38+AU42+AU46+AU50+AU54)</f>
        <v>100</v>
      </c>
      <c r="AV58" s="606"/>
      <c r="AW58" s="925">
        <f>SUM(E58+I58+M58+Q58+Y58+AC58+AG58+AK58+AO58)</f>
        <v>16</v>
      </c>
      <c r="AX58" s="925">
        <f>SUM(G58+K58+O58+S58+AA58+AE58+AI58+AM58+AQ58)</f>
        <v>28</v>
      </c>
    </row>
    <row r="59" spans="2:50" s="42" customFormat="1" ht="30" customHeight="1" x14ac:dyDescent="0.25">
      <c r="B59" s="600"/>
      <c r="C59" s="550" t="s">
        <v>15</v>
      </c>
      <c r="D59" s="601"/>
      <c r="E59" s="258">
        <f>SUM(E11+E15+E19+E23+E27+E31+E35+E39+E43+E47+E51+E55)</f>
        <v>0</v>
      </c>
      <c r="F59" s="259"/>
      <c r="G59" s="259">
        <f>SUM(G11+G15+G19+G23+G27+G31+G35+G39+G43+G47+G51+G55)</f>
        <v>171</v>
      </c>
      <c r="H59" s="259"/>
      <c r="I59" s="602">
        <f>SUM(I11+I15+I19+I23+I27+I31+I35+I39+I43+I47+I51+I55)</f>
        <v>1349</v>
      </c>
      <c r="J59" s="259"/>
      <c r="K59" s="259">
        <f>SUM(K11+K15+K19+K23+K27+K31+K35+K39+K43+K47+K51+K55)</f>
        <v>7294</v>
      </c>
      <c r="L59" s="603"/>
      <c r="M59" s="259">
        <f>SUM(M11+M15+M19+M23+M27+M31+M35+M39+M43+M47+M51+M55)</f>
        <v>718</v>
      </c>
      <c r="N59" s="259"/>
      <c r="O59" s="259">
        <f>SUM(O11+O15+O19+O23+O27+O31+O35+O39+O43+O47+O51+O55)</f>
        <v>1076</v>
      </c>
      <c r="P59" s="259"/>
      <c r="Q59" s="602">
        <f>SUM(Q11+Q15+Q19+Q23+Q27+Q31+Q35+Q39+Q43+Q47+Q51+Q55)</f>
        <v>68</v>
      </c>
      <c r="R59" s="259"/>
      <c r="S59" s="259">
        <f>SUM(S11+S15+S19+S23+S27+S31+S35+S39+S43+S47+S51+S55)</f>
        <v>0</v>
      </c>
      <c r="T59" s="259"/>
      <c r="U59" s="259">
        <f>SUM(U11+U15+U19+U23+U27+U31+U35+U39+U43+U47+U51+U55)</f>
        <v>45</v>
      </c>
      <c r="V59" s="259"/>
      <c r="W59" s="259">
        <f>SUM(W11+W15+W19+W23+W27+W31+W35+W39+W43+W47+W51+W55)</f>
        <v>0</v>
      </c>
      <c r="X59" s="259"/>
      <c r="Y59" s="602">
        <f>SUM(Y11+Y15+Y19+Y23+Y27+Y31+Y35+Y39+Y43+Y47+Y51+Y55)</f>
        <v>311</v>
      </c>
      <c r="Z59" s="259"/>
      <c r="AA59" s="259">
        <f>SUM(AA11+AA15+AA19+AA23+AA27+AA31+AA35+AA39+AA43+AA47+AA51+AA55)</f>
        <v>88</v>
      </c>
      <c r="AB59" s="259"/>
      <c r="AC59" s="602">
        <f>SUM(AC11+AC15+AC19+AC23+AC27+AC31+AC35+AC39+AC43+AC47+AC51+AC55)</f>
        <v>3500</v>
      </c>
      <c r="AD59" s="259"/>
      <c r="AE59" s="259">
        <f>SUM(AE11+AE15+AE19+AE23+AE27+AE31+AE35+AE39+AE43+AE47+AE51+AE55)</f>
        <v>31605</v>
      </c>
      <c r="AF59" s="259"/>
      <c r="AG59" s="602">
        <f>SUM(AG11+AG15+AG19+AG23+AG27+AG31+AG35+AG39+AG43+AG47+AG51+AG55)</f>
        <v>892</v>
      </c>
      <c r="AH59" s="259"/>
      <c r="AI59" s="259">
        <f>SUM(AI11+AI15+AI19+AI23+AI27+AI31+AI35+AI39+AI43+AI47+AI51+AI55)</f>
        <v>24</v>
      </c>
      <c r="AJ59" s="259"/>
      <c r="AK59" s="602">
        <f>SUM(AK11+AK15+AK19+AK23+AK27+AK31+AK35+AK39+AK43+AK47+AK51+AK55)</f>
        <v>0</v>
      </c>
      <c r="AL59" s="259"/>
      <c r="AM59" s="259">
        <f>SUM(AM11+AM15+AM19+AM23+AM27+AM31+AM35+AM39+AM43+AM47+AM51+AM55)</f>
        <v>9154</v>
      </c>
      <c r="AN59" s="603"/>
      <c r="AO59" s="602">
        <f>SUM(AO11+AO15+AO19+AO23+AO27+AO31+AO35+AO39+AO43+AO47+AO51+AO55)</f>
        <v>315</v>
      </c>
      <c r="AP59" s="259"/>
      <c r="AQ59" s="259">
        <f>SUM(AQ11+AQ15+AQ19+AQ23+AQ27+AQ31+AQ35+AQ39+AQ43+AQ47+AQ51+AQ55)</f>
        <v>0</v>
      </c>
      <c r="AR59" s="604"/>
      <c r="AS59" s="258">
        <f>SUM(D59:AR59)</f>
        <v>56610</v>
      </c>
      <c r="AT59" s="259"/>
      <c r="AU59" s="605">
        <f>SUM(AU11+AU15+AU19+AU23+AU27+AU31+AU35+AU39+AU43+AU47+AU51+AU55)</f>
        <v>100</v>
      </c>
      <c r="AV59" s="606"/>
      <c r="AW59" s="925">
        <f>SUM(E59+I59+M59+Q59+Y59+AC59+AG59+AK59+AO59)</f>
        <v>7153</v>
      </c>
      <c r="AX59" s="925">
        <f>SUM(G59+K59+O59+S59+AA59+AE59+AI59+AM59+AQ59)</f>
        <v>49412</v>
      </c>
    </row>
    <row r="60" spans="2:50" s="42" customFormat="1" ht="30" customHeight="1" thickBot="1" x14ac:dyDescent="0.3">
      <c r="B60" s="607"/>
      <c r="C60" s="551" t="s">
        <v>16</v>
      </c>
      <c r="D60" s="608"/>
      <c r="E60" s="260">
        <f>SUM(E12+E16+E20+E24+E28+E32+E36+E40+E44+E48+E52+E56)</f>
        <v>0</v>
      </c>
      <c r="F60" s="261"/>
      <c r="G60" s="261">
        <f>SUM(G12+G16+G20+G24+G28+G32+G36+G40+G44+G48+G52+G56)</f>
        <v>2736</v>
      </c>
      <c r="H60" s="261"/>
      <c r="I60" s="609">
        <f>SUM(I12+I16+I20+I24+I28+I32+I36+I40+I44+I48+I52+I56)</f>
        <v>146264</v>
      </c>
      <c r="J60" s="261"/>
      <c r="K60" s="261">
        <f>SUM(K12+K16+K20+K24+K28+K32+K36+K40+K44+K48+K52+K56)</f>
        <v>866464</v>
      </c>
      <c r="L60" s="610"/>
      <c r="M60" s="261">
        <f>SUM(M12+M16+M20+M24+M28+M32+M36+M40+M44+M48+M52+M56)</f>
        <v>81272</v>
      </c>
      <c r="N60" s="261"/>
      <c r="O60" s="261">
        <f>SUM(O12+O16+O20+O24+O28+O32+O36+O40+O44+O48+O52+O56)</f>
        <v>8608</v>
      </c>
      <c r="P60" s="261"/>
      <c r="Q60" s="609">
        <f>SUM(Q12+Q16+Q20+Q24+Q28+Q32+Q36+Q40+Q44+Q48+Q52+Q56)</f>
        <v>1088</v>
      </c>
      <c r="R60" s="261"/>
      <c r="S60" s="261">
        <f>SUM(S12+S16+S20+S24+S28+S32+S36+S40+S44+S48+S52+S56)</f>
        <v>0</v>
      </c>
      <c r="T60" s="261"/>
      <c r="U60" s="261">
        <f>SUM(U12+U16+U20+U24+U28+U32+U36+U40+U44+U48+U52+U56)</f>
        <v>1800</v>
      </c>
      <c r="V60" s="261"/>
      <c r="W60" s="261">
        <f>SUM(W12+W16+W20+W24+W28+W32+W36+W40+W44+W48+W52+W56)</f>
        <v>0</v>
      </c>
      <c r="X60" s="261"/>
      <c r="Y60" s="609">
        <f>SUM(Y12+Y16+Y20+Y24+Y28+Y32+Y36+Y40+Y44+Y48+Y52+Y56)</f>
        <v>6232</v>
      </c>
      <c r="Z60" s="261"/>
      <c r="AA60" s="261">
        <f>SUM(AA12+AA16+AA20+AA24+AA28+AA32+AA36+AA40+AA44+AA48+AA52+AA56)</f>
        <v>704</v>
      </c>
      <c r="AB60" s="261"/>
      <c r="AC60" s="609">
        <f>SUM(AC12+AC16+AC20+AC24+AC28+AC32+AC36+AC40+AC44+AC48+AC52+AC56)</f>
        <v>56000</v>
      </c>
      <c r="AD60" s="261"/>
      <c r="AE60" s="261">
        <f>SUM(AE12+AE16+AE20+AE24+AE28+AE32+AE36+AE40+AE44+AE48+AE52+AE56)</f>
        <v>1766274</v>
      </c>
      <c r="AF60" s="261"/>
      <c r="AG60" s="609">
        <f>SUM(AG12+AG16+AG20+AG24+AG28+AG32+AG36+AG40+AG44+AG48+AG52+AG56)</f>
        <v>8896</v>
      </c>
      <c r="AH60" s="261"/>
      <c r="AI60" s="261">
        <f>SUM(AI12+AI16+AI20+AI24+AI28+AI32+AI36+AI40+AI44+AI48+AI52+AI56)</f>
        <v>192</v>
      </c>
      <c r="AJ60" s="261"/>
      <c r="AK60" s="609">
        <f>SUM(AK12+AK16+AK20+AK24+AK28+AK32+AK36+AK40+AK44+AK48+AK52+AK56)</f>
        <v>0</v>
      </c>
      <c r="AL60" s="261"/>
      <c r="AM60" s="261">
        <f>SUM(AM12+AM16+AM20+AM24+AM28+AM32+AM36+AM40+AM44+AM48+AM52+AM56)</f>
        <v>54924</v>
      </c>
      <c r="AN60" s="610"/>
      <c r="AO60" s="602">
        <f>SUM(AO12+AO16+AO20+AO24+AO28+AO32+AO36+AO40+AO44+AO48+AO52+AO56)</f>
        <v>5040</v>
      </c>
      <c r="AP60" s="261"/>
      <c r="AQ60" s="261">
        <f>SUM(AQ12+AQ16+AQ20+AQ24+AQ28+AQ32+AQ36+AQ40+AQ44+AQ48+AQ52+AQ56)</f>
        <v>0</v>
      </c>
      <c r="AR60" s="459"/>
      <c r="AS60" s="260">
        <f>SUM(D60:AR60)</f>
        <v>3006494</v>
      </c>
      <c r="AT60" s="261"/>
      <c r="AU60" s="611">
        <f>SUM(AU12+AU16+AU20+AU24+AU28+AU32+AU36+AU40+AU44+AU48+AU52+AU56)</f>
        <v>100</v>
      </c>
      <c r="AV60" s="612"/>
      <c r="AW60" s="925">
        <f>SUM(E60+I60+M60+Q60+Y60+AC60+AG60+AK60+AO60)</f>
        <v>304792</v>
      </c>
      <c r="AX60" s="925">
        <f>SUM(G60+K60+O60+S60+AA60+AE60+AI60+AM60+AQ60)</f>
        <v>2699902</v>
      </c>
    </row>
    <row r="61" spans="2:50" ht="39.9" customHeight="1" x14ac:dyDescent="0.4">
      <c r="B61" s="314"/>
      <c r="C61" s="1188" t="s">
        <v>162</v>
      </c>
      <c r="D61" s="1188"/>
      <c r="E61" s="1188"/>
      <c r="F61" s="1188"/>
      <c r="G61" s="1188"/>
      <c r="H61" s="1188"/>
      <c r="I61" s="1188"/>
      <c r="J61" s="1188"/>
      <c r="K61" s="1188"/>
      <c r="L61" s="1188"/>
      <c r="M61" s="1188"/>
      <c r="N61" s="1188"/>
      <c r="O61" s="1188"/>
      <c r="P61" s="1188"/>
      <c r="Q61" s="1188"/>
      <c r="R61" s="1188"/>
      <c r="S61" s="1188"/>
      <c r="T61" s="1188"/>
      <c r="U61" s="1188"/>
      <c r="V61" s="1188"/>
      <c r="W61" s="1188"/>
      <c r="X61" s="1188"/>
      <c r="Y61" s="1188"/>
      <c r="Z61" s="1188"/>
      <c r="AA61" s="1188"/>
      <c r="AB61" s="1188"/>
      <c r="AC61" s="1188"/>
      <c r="AD61" s="1188"/>
      <c r="AE61" s="1188"/>
      <c r="AF61" s="1188"/>
      <c r="AG61" s="1188"/>
      <c r="AH61" s="1188"/>
      <c r="AI61" s="1188"/>
      <c r="AJ61" s="1188"/>
      <c r="AK61" s="1188"/>
      <c r="AL61" s="1188"/>
      <c r="AM61" s="1188"/>
      <c r="AN61" s="1188"/>
      <c r="AO61" s="1188"/>
      <c r="AP61" s="1188"/>
      <c r="AQ61" s="1188"/>
      <c r="AR61" s="1188"/>
      <c r="AS61" s="1188"/>
      <c r="AT61" s="1188"/>
      <c r="AU61" s="1188"/>
      <c r="AV61" s="1188"/>
    </row>
    <row r="62" spans="2:50" s="15" customFormat="1" ht="39.9" customHeight="1" x14ac:dyDescent="0.4">
      <c r="B62" s="122"/>
      <c r="C62" s="543" t="s">
        <v>300</v>
      </c>
      <c r="D62" s="543"/>
      <c r="E62" s="544"/>
      <c r="F62" s="544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45"/>
      <c r="AR62" s="545"/>
      <c r="AS62" s="545"/>
      <c r="AT62" s="545"/>
      <c r="AU62" s="545"/>
      <c r="AV62" s="545"/>
    </row>
    <row r="63" spans="2:50" s="15" customFormat="1" ht="42.75" customHeight="1" x14ac:dyDescent="0.4">
      <c r="B63" s="455"/>
      <c r="C63" s="546"/>
      <c r="D63" s="543"/>
      <c r="E63" s="545"/>
      <c r="F63" s="545"/>
      <c r="G63" s="545"/>
      <c r="H63" s="545"/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I63" s="545"/>
      <c r="AJ63" s="545"/>
      <c r="AK63" s="545"/>
      <c r="AL63" s="545"/>
      <c r="AM63" s="545"/>
      <c r="AN63" s="545"/>
      <c r="AO63" s="545"/>
      <c r="AP63" s="545"/>
      <c r="AQ63" s="545"/>
      <c r="AR63" s="545"/>
      <c r="AS63" s="545"/>
      <c r="AT63" s="545"/>
      <c r="AU63" s="545"/>
      <c r="AV63" s="545"/>
    </row>
    <row r="64" spans="2:50" ht="32.25" customHeight="1" x14ac:dyDescent="0.25">
      <c r="AG64" s="566"/>
    </row>
    <row r="65" spans="7:7" x14ac:dyDescent="0.25">
      <c r="G65" s="319"/>
    </row>
    <row r="66" spans="7:7" x14ac:dyDescent="0.25">
      <c r="G66" s="319"/>
    </row>
    <row r="67" spans="7:7" x14ac:dyDescent="0.25">
      <c r="G67" s="319"/>
    </row>
  </sheetData>
  <mergeCells count="39">
    <mergeCell ref="AS8:AT8"/>
    <mergeCell ref="AU8:AV8"/>
    <mergeCell ref="C61:AV61"/>
    <mergeCell ref="B2:AV2"/>
    <mergeCell ref="B3:AV3"/>
    <mergeCell ref="B4:AV4"/>
    <mergeCell ref="B5:AV5"/>
    <mergeCell ref="E6:AR6"/>
    <mergeCell ref="AS6:AV7"/>
    <mergeCell ref="AK7:AN7"/>
    <mergeCell ref="AO7:AQ7"/>
    <mergeCell ref="E7:H7"/>
    <mergeCell ref="I7:L7"/>
    <mergeCell ref="M7:P7"/>
    <mergeCell ref="Q7:T7"/>
    <mergeCell ref="U7:X7"/>
    <mergeCell ref="B6:D8"/>
    <mergeCell ref="K8:L8"/>
    <mergeCell ref="E8:F8"/>
    <mergeCell ref="G8:H8"/>
    <mergeCell ref="AK8:AL8"/>
    <mergeCell ref="Y7:AB7"/>
    <mergeCell ref="AC7:AF7"/>
    <mergeCell ref="AG7:AJ7"/>
    <mergeCell ref="M8:N8"/>
    <mergeCell ref="O8:P8"/>
    <mergeCell ref="Q8:R8"/>
    <mergeCell ref="S8:T8"/>
    <mergeCell ref="U8:V8"/>
    <mergeCell ref="AA8:AB8"/>
    <mergeCell ref="AC8:AD8"/>
    <mergeCell ref="AE8:AF8"/>
    <mergeCell ref="AO8:AP8"/>
    <mergeCell ref="I8:J8"/>
    <mergeCell ref="W8:X8"/>
    <mergeCell ref="AI8:AJ8"/>
    <mergeCell ref="Y8:Z8"/>
    <mergeCell ref="AM8:AN8"/>
    <mergeCell ref="AG8:AH8"/>
  </mergeCells>
  <printOptions horizontalCentered="1" verticalCentered="1"/>
  <pageMargins left="0" right="0" top="0" bottom="0" header="0" footer="0"/>
  <pageSetup paperSize="9" scale="25" orientation="landscape" r:id="rId1"/>
  <rowBreaks count="1" manualBreakCount="1">
    <brk id="63" min="1" max="4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23"/>
  <sheetViews>
    <sheetView showGridLines="0" view="pageBreakPreview" topLeftCell="A2" zoomScale="55" zoomScaleNormal="100" zoomScaleSheetLayoutView="55" workbookViewId="0">
      <selection activeCell="L53" sqref="L53"/>
    </sheetView>
  </sheetViews>
  <sheetFormatPr baseColWidth="10" defaultColWidth="11.44140625" defaultRowHeight="13.2" x14ac:dyDescent="0.25"/>
  <cols>
    <col min="1" max="1" width="3.88671875" style="1" customWidth="1"/>
    <col min="2" max="2" width="19.44140625" style="1" customWidth="1"/>
    <col min="3" max="3" width="6.6640625" style="1" customWidth="1"/>
    <col min="4" max="4" width="2.6640625" style="1" customWidth="1"/>
    <col min="5" max="5" width="6.6640625" style="1" customWidth="1"/>
    <col min="6" max="6" width="2.6640625" style="1" customWidth="1"/>
    <col min="7" max="7" width="6.6640625" style="1" customWidth="1"/>
    <col min="8" max="8" width="2.6640625" style="1" customWidth="1"/>
    <col min="9" max="9" width="6.6640625" style="1" customWidth="1"/>
    <col min="10" max="10" width="2.6640625" style="1" customWidth="1"/>
    <col min="11" max="11" width="6.6640625" style="1" customWidth="1"/>
    <col min="12" max="12" width="2.6640625" style="1" customWidth="1"/>
    <col min="13" max="13" width="6.6640625" style="1" customWidth="1"/>
    <col min="14" max="14" width="2.6640625" style="1" customWidth="1"/>
    <col min="15" max="15" width="6.6640625" style="1" customWidth="1"/>
    <col min="16" max="16" width="2.6640625" style="1" customWidth="1"/>
    <col min="17" max="17" width="6.6640625" style="1" customWidth="1"/>
    <col min="18" max="18" width="2.6640625" style="1" customWidth="1"/>
    <col min="19" max="19" width="10.6640625" style="1" customWidth="1"/>
    <col min="20" max="20" width="2.6640625" style="1" customWidth="1"/>
    <col min="21" max="21" width="10.6640625" style="1" customWidth="1"/>
    <col min="22" max="22" width="2.6640625" style="1" customWidth="1"/>
    <col min="23" max="23" width="10.6640625" style="1" customWidth="1"/>
    <col min="24" max="24" width="2.6640625" style="1" customWidth="1"/>
    <col min="25" max="25" width="10.6640625" style="1" customWidth="1"/>
    <col min="26" max="26" width="2.6640625" style="1" customWidth="1"/>
    <col min="27" max="27" width="12.5546875" style="1" customWidth="1"/>
    <col min="28" max="28" width="2.6640625" style="1" customWidth="1"/>
    <col min="29" max="29" width="12.33203125" style="1" bestFit="1" customWidth="1"/>
    <col min="30" max="30" width="2.6640625" style="1" customWidth="1"/>
    <col min="31" max="31" width="10.6640625" style="1" customWidth="1"/>
    <col min="32" max="32" width="2.6640625" style="1" customWidth="1"/>
    <col min="33" max="33" width="12" style="1" customWidth="1"/>
    <col min="34" max="34" width="2.6640625" style="1" customWidth="1"/>
    <col min="35" max="35" width="13.44140625" style="1" customWidth="1"/>
    <col min="36" max="36" width="3.6640625" style="1" customWidth="1"/>
    <col min="37" max="37" width="14" style="1" customWidth="1"/>
    <col min="38" max="38" width="3.6640625" style="1" customWidth="1"/>
    <col min="39" max="39" width="13.88671875" style="1" customWidth="1"/>
    <col min="40" max="40" width="3.6640625" style="1" customWidth="1"/>
    <col min="41" max="41" width="13.6640625" style="1" customWidth="1"/>
    <col min="42" max="42" width="3.6640625" style="1" customWidth="1"/>
    <col min="43" max="43" width="14.5546875" style="1" customWidth="1"/>
    <col min="44" max="44" width="3.6640625" style="1" customWidth="1"/>
    <col min="45" max="45" width="13.88671875" style="1" bestFit="1" customWidth="1"/>
    <col min="46" max="46" width="3.6640625" style="1" customWidth="1"/>
    <col min="47" max="47" width="14" style="1" customWidth="1"/>
    <col min="48" max="48" width="3.6640625" style="1" customWidth="1"/>
    <col min="49" max="49" width="16.109375" style="1" customWidth="1"/>
    <col min="50" max="50" width="5.88671875" style="1" customWidth="1"/>
    <col min="51" max="16384" width="11.44140625" style="1"/>
  </cols>
  <sheetData>
    <row r="2" spans="2:50" ht="30" customHeight="1" x14ac:dyDescent="0.4">
      <c r="B2" s="1208" t="s">
        <v>195</v>
      </c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  <c r="R2" s="1208"/>
      <c r="S2" s="1208"/>
      <c r="T2" s="1208"/>
      <c r="U2" s="1208"/>
      <c r="V2" s="1208"/>
      <c r="W2" s="1208"/>
      <c r="X2" s="1208"/>
      <c r="Y2" s="1208"/>
      <c r="Z2" s="1208"/>
      <c r="AA2" s="1208"/>
      <c r="AB2" s="1208"/>
      <c r="AC2" s="1208"/>
      <c r="AD2" s="1208"/>
      <c r="AE2" s="1208"/>
      <c r="AF2" s="1208"/>
      <c r="AG2" s="1208"/>
      <c r="AH2" s="1208"/>
      <c r="AI2" s="1208"/>
      <c r="AJ2" s="1208"/>
      <c r="AK2" s="1208"/>
      <c r="AL2" s="1208"/>
      <c r="AM2" s="1208"/>
      <c r="AN2" s="1208"/>
      <c r="AO2" s="1208"/>
      <c r="AP2" s="1208"/>
      <c r="AQ2" s="1208"/>
      <c r="AR2" s="1208"/>
      <c r="AS2" s="1208"/>
      <c r="AT2" s="1208"/>
      <c r="AU2" s="1208"/>
      <c r="AV2" s="1208"/>
      <c r="AW2" s="1208"/>
      <c r="AX2" s="1208"/>
    </row>
    <row r="3" spans="2:50" ht="39.75" customHeight="1" x14ac:dyDescent="0.4">
      <c r="B3" s="928" t="s">
        <v>132</v>
      </c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930"/>
      <c r="AO3" s="930"/>
      <c r="AP3" s="930"/>
      <c r="AQ3" s="930"/>
      <c r="AR3" s="930"/>
      <c r="AS3" s="930"/>
      <c r="AT3" s="930"/>
      <c r="AU3" s="930"/>
      <c r="AV3" s="930"/>
      <c r="AW3" s="930"/>
      <c r="AX3" s="930"/>
    </row>
    <row r="4" spans="2:50" ht="39.75" customHeight="1" x14ac:dyDescent="0.25">
      <c r="B4" s="1209" t="s">
        <v>187</v>
      </c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  <c r="U4" s="1209"/>
      <c r="V4" s="1209"/>
      <c r="W4" s="1209"/>
      <c r="X4" s="1209"/>
      <c r="Y4" s="1209"/>
      <c r="Z4" s="1209"/>
      <c r="AA4" s="1209"/>
      <c r="AB4" s="1209"/>
      <c r="AC4" s="1209"/>
      <c r="AD4" s="1209"/>
      <c r="AE4" s="1209"/>
      <c r="AF4" s="1209"/>
      <c r="AG4" s="1209"/>
      <c r="AH4" s="1209"/>
      <c r="AI4" s="1209"/>
      <c r="AJ4" s="1209"/>
      <c r="AK4" s="1209"/>
      <c r="AL4" s="1209"/>
      <c r="AM4" s="1209"/>
      <c r="AN4" s="1209"/>
      <c r="AO4" s="1209"/>
      <c r="AP4" s="1209"/>
      <c r="AQ4" s="1209"/>
      <c r="AR4" s="1209"/>
      <c r="AS4" s="1209"/>
      <c r="AT4" s="1209"/>
      <c r="AU4" s="1209"/>
      <c r="AV4" s="1209"/>
      <c r="AW4" s="1209"/>
      <c r="AX4" s="1209"/>
    </row>
    <row r="5" spans="2:50" ht="39.75" customHeight="1" thickBot="1" x14ac:dyDescent="0.3">
      <c r="B5" s="1210" t="s">
        <v>337</v>
      </c>
      <c r="C5" s="1210"/>
      <c r="D5" s="1210"/>
      <c r="E5" s="1210"/>
      <c r="F5" s="1210"/>
      <c r="G5" s="1210"/>
      <c r="H5" s="1210"/>
      <c r="I5" s="1210"/>
      <c r="J5" s="1210"/>
      <c r="K5" s="1210"/>
      <c r="L5" s="1210"/>
      <c r="M5" s="1210"/>
      <c r="N5" s="1210"/>
      <c r="O5" s="1210"/>
      <c r="P5" s="1210"/>
      <c r="Q5" s="1210"/>
      <c r="R5" s="1210"/>
      <c r="S5" s="1210"/>
      <c r="T5" s="1210"/>
      <c r="U5" s="1210"/>
      <c r="V5" s="1210"/>
      <c r="W5" s="1210"/>
      <c r="X5" s="1210"/>
      <c r="Y5" s="1210"/>
      <c r="Z5" s="1210"/>
      <c r="AA5" s="1210"/>
      <c r="AB5" s="1210"/>
      <c r="AC5" s="1210"/>
      <c r="AD5" s="1210"/>
      <c r="AE5" s="1210"/>
      <c r="AF5" s="1210"/>
      <c r="AG5" s="1210"/>
      <c r="AH5" s="1210"/>
      <c r="AI5" s="1210"/>
      <c r="AJ5" s="1210"/>
      <c r="AK5" s="1210"/>
      <c r="AL5" s="1210"/>
      <c r="AM5" s="1210"/>
      <c r="AN5" s="1210"/>
      <c r="AO5" s="1210"/>
      <c r="AP5" s="1210"/>
      <c r="AQ5" s="1210"/>
      <c r="AR5" s="1210"/>
      <c r="AS5" s="1210"/>
      <c r="AT5" s="1210"/>
      <c r="AU5" s="1210"/>
      <c r="AV5" s="1210"/>
      <c r="AW5" s="1210"/>
      <c r="AX5" s="1210"/>
    </row>
    <row r="6" spans="2:50" s="617" customFormat="1" ht="54" customHeight="1" thickBot="1" x14ac:dyDescent="0.3">
      <c r="B6" s="1148" t="s">
        <v>24</v>
      </c>
      <c r="C6" s="1035" t="s">
        <v>2</v>
      </c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7"/>
      <c r="S6" s="1211" t="s">
        <v>11</v>
      </c>
      <c r="T6" s="1212"/>
      <c r="U6" s="1212"/>
      <c r="V6" s="1212"/>
      <c r="W6" s="1212"/>
      <c r="X6" s="1212"/>
      <c r="Y6" s="1212"/>
      <c r="Z6" s="1212"/>
      <c r="AA6" s="1212"/>
      <c r="AB6" s="1212"/>
      <c r="AC6" s="1212"/>
      <c r="AD6" s="1212"/>
      <c r="AE6" s="1212"/>
      <c r="AF6" s="1212"/>
      <c r="AG6" s="1212"/>
      <c r="AH6" s="1213"/>
      <c r="AI6" s="1211" t="s">
        <v>64</v>
      </c>
      <c r="AJ6" s="1212"/>
      <c r="AK6" s="1212"/>
      <c r="AL6" s="1212"/>
      <c r="AM6" s="1212"/>
      <c r="AN6" s="1212"/>
      <c r="AO6" s="1212"/>
      <c r="AP6" s="1212"/>
      <c r="AQ6" s="1212"/>
      <c r="AR6" s="1212"/>
      <c r="AS6" s="1212"/>
      <c r="AT6" s="1212"/>
      <c r="AU6" s="1212"/>
      <c r="AV6" s="1212"/>
      <c r="AW6" s="1212"/>
      <c r="AX6" s="1213"/>
    </row>
    <row r="7" spans="2:50" s="20" customFormat="1" ht="30" customHeight="1" thickBot="1" x14ac:dyDescent="0.3">
      <c r="B7" s="1149"/>
      <c r="C7" s="1204">
        <v>2010</v>
      </c>
      <c r="D7" s="1205"/>
      <c r="E7" s="1205">
        <v>2011</v>
      </c>
      <c r="F7" s="1205"/>
      <c r="G7" s="1205">
        <v>2012</v>
      </c>
      <c r="H7" s="1205"/>
      <c r="I7" s="1205">
        <v>2013</v>
      </c>
      <c r="J7" s="1205"/>
      <c r="K7" s="1202">
        <v>2014</v>
      </c>
      <c r="L7" s="1202"/>
      <c r="M7" s="1205">
        <v>2015</v>
      </c>
      <c r="N7" s="1205"/>
      <c r="O7" s="1205">
        <v>2016</v>
      </c>
      <c r="P7" s="1205"/>
      <c r="Q7" s="1202">
        <v>2017</v>
      </c>
      <c r="R7" s="1202"/>
      <c r="S7" s="1206">
        <v>2010</v>
      </c>
      <c r="T7" s="1202"/>
      <c r="U7" s="1202">
        <v>2011</v>
      </c>
      <c r="V7" s="1202"/>
      <c r="W7" s="1202">
        <v>2012</v>
      </c>
      <c r="X7" s="1202"/>
      <c r="Y7" s="1202">
        <v>2013</v>
      </c>
      <c r="Z7" s="1202"/>
      <c r="AA7" s="1202">
        <v>2014</v>
      </c>
      <c r="AB7" s="1202"/>
      <c r="AC7" s="1202">
        <v>2015</v>
      </c>
      <c r="AD7" s="1202"/>
      <c r="AE7" s="1202">
        <v>2016</v>
      </c>
      <c r="AF7" s="1202"/>
      <c r="AG7" s="1202">
        <v>2017</v>
      </c>
      <c r="AH7" s="1202"/>
      <c r="AI7" s="1206">
        <v>2010</v>
      </c>
      <c r="AJ7" s="1202"/>
      <c r="AK7" s="1202">
        <v>2011</v>
      </c>
      <c r="AL7" s="1202"/>
      <c r="AM7" s="1202">
        <v>2012</v>
      </c>
      <c r="AN7" s="1202"/>
      <c r="AO7" s="1202">
        <v>2013</v>
      </c>
      <c r="AP7" s="1202"/>
      <c r="AQ7" s="1202">
        <v>2014</v>
      </c>
      <c r="AR7" s="1202"/>
      <c r="AS7" s="1202">
        <v>2015</v>
      </c>
      <c r="AT7" s="1202"/>
      <c r="AU7" s="1202">
        <v>2016</v>
      </c>
      <c r="AV7" s="1202"/>
      <c r="AW7" s="1202">
        <v>2017</v>
      </c>
      <c r="AX7" s="1207"/>
    </row>
    <row r="8" spans="2:50" s="20" customFormat="1" ht="35.1" customHeight="1" x14ac:dyDescent="0.25">
      <c r="B8" s="615" t="s">
        <v>25</v>
      </c>
      <c r="C8" s="78">
        <v>3</v>
      </c>
      <c r="D8" s="78"/>
      <c r="E8" s="78">
        <v>2</v>
      </c>
      <c r="F8" s="78"/>
      <c r="G8" s="78">
        <v>1</v>
      </c>
      <c r="H8" s="78"/>
      <c r="I8" s="78">
        <v>2</v>
      </c>
      <c r="J8" s="78"/>
      <c r="K8" s="78">
        <v>1</v>
      </c>
      <c r="L8" s="78"/>
      <c r="M8" s="78">
        <v>2</v>
      </c>
      <c r="N8" s="78"/>
      <c r="O8" s="78">
        <v>0</v>
      </c>
      <c r="P8" s="78"/>
      <c r="Q8" s="78">
        <v>2</v>
      </c>
      <c r="R8" s="15"/>
      <c r="S8" s="931">
        <v>244</v>
      </c>
      <c r="T8" s="932"/>
      <c r="U8" s="78">
        <v>1798</v>
      </c>
      <c r="V8" s="78"/>
      <c r="W8" s="78">
        <v>204</v>
      </c>
      <c r="X8" s="78"/>
      <c r="Y8" s="78">
        <v>72</v>
      </c>
      <c r="Z8" s="78"/>
      <c r="AA8" s="78">
        <v>158</v>
      </c>
      <c r="AB8" s="78"/>
      <c r="AC8" s="933">
        <v>2930</v>
      </c>
      <c r="AD8" s="78"/>
      <c r="AE8" s="933">
        <v>0</v>
      </c>
      <c r="AF8" s="78"/>
      <c r="AG8" s="933">
        <v>328</v>
      </c>
      <c r="AH8" s="81"/>
      <c r="AI8" s="77">
        <v>3024</v>
      </c>
      <c r="AJ8" s="78"/>
      <c r="AK8" s="78">
        <v>42640</v>
      </c>
      <c r="AL8" s="78"/>
      <c r="AM8" s="78">
        <v>7664</v>
      </c>
      <c r="AN8" s="78"/>
      <c r="AO8" s="78">
        <v>1808</v>
      </c>
      <c r="AP8" s="78"/>
      <c r="AQ8" s="78">
        <v>8848</v>
      </c>
      <c r="AR8" s="78"/>
      <c r="AS8" s="78">
        <v>48880</v>
      </c>
      <c r="AT8" s="78"/>
      <c r="AU8" s="78">
        <v>8000</v>
      </c>
      <c r="AV8" s="479" t="s">
        <v>65</v>
      </c>
      <c r="AW8" s="78">
        <v>95208</v>
      </c>
      <c r="AX8" s="323"/>
    </row>
    <row r="9" spans="2:50" s="20" customFormat="1" ht="35.1" customHeight="1" x14ac:dyDescent="0.25">
      <c r="B9" s="615" t="s">
        <v>26</v>
      </c>
      <c r="C9" s="78">
        <v>2</v>
      </c>
      <c r="D9" s="78"/>
      <c r="E9" s="78">
        <v>2</v>
      </c>
      <c r="F9" s="78"/>
      <c r="G9" s="78">
        <v>0</v>
      </c>
      <c r="H9" s="78"/>
      <c r="I9" s="78">
        <v>1</v>
      </c>
      <c r="J9" s="78"/>
      <c r="K9" s="78">
        <v>2</v>
      </c>
      <c r="L9" s="78"/>
      <c r="M9" s="78">
        <v>1</v>
      </c>
      <c r="N9" s="78"/>
      <c r="O9" s="78">
        <v>0</v>
      </c>
      <c r="P9" s="78"/>
      <c r="Q9" s="78">
        <v>1</v>
      </c>
      <c r="R9" s="15"/>
      <c r="S9" s="931">
        <v>33</v>
      </c>
      <c r="T9" s="932"/>
      <c r="U9" s="78">
        <v>37</v>
      </c>
      <c r="V9" s="78"/>
      <c r="W9" s="78">
        <v>0</v>
      </c>
      <c r="X9" s="78"/>
      <c r="Y9" s="78">
        <v>273</v>
      </c>
      <c r="Z9" s="78"/>
      <c r="AA9" s="78">
        <v>178</v>
      </c>
      <c r="AB9" s="78"/>
      <c r="AC9" s="78">
        <v>83</v>
      </c>
      <c r="AD9" s="78"/>
      <c r="AE9" s="78">
        <v>0</v>
      </c>
      <c r="AF9" s="78"/>
      <c r="AG9" s="78">
        <v>77</v>
      </c>
      <c r="AH9" s="81"/>
      <c r="AI9" s="77">
        <v>528</v>
      </c>
      <c r="AJ9" s="78"/>
      <c r="AK9" s="78">
        <v>1328</v>
      </c>
      <c r="AL9" s="78"/>
      <c r="AM9" s="78">
        <v>0</v>
      </c>
      <c r="AN9" s="78"/>
      <c r="AO9" s="78">
        <v>33720</v>
      </c>
      <c r="AP9" s="78"/>
      <c r="AQ9" s="78">
        <v>3648</v>
      </c>
      <c r="AR9" s="78"/>
      <c r="AS9" s="78">
        <v>7968</v>
      </c>
      <c r="AT9" s="78"/>
      <c r="AU9" s="78">
        <v>0</v>
      </c>
      <c r="AV9" s="78"/>
      <c r="AW9" s="78">
        <v>11144</v>
      </c>
      <c r="AX9" s="934" t="s">
        <v>65</v>
      </c>
    </row>
    <row r="10" spans="2:50" s="20" customFormat="1" ht="35.1" customHeight="1" x14ac:dyDescent="0.25">
      <c r="B10" s="615" t="s">
        <v>27</v>
      </c>
      <c r="C10" s="78">
        <v>2</v>
      </c>
      <c r="D10" s="78"/>
      <c r="E10" s="78">
        <v>3</v>
      </c>
      <c r="F10" s="78"/>
      <c r="G10" s="78">
        <v>2</v>
      </c>
      <c r="H10" s="78"/>
      <c r="I10" s="78">
        <v>2</v>
      </c>
      <c r="J10" s="78"/>
      <c r="K10" s="78">
        <v>0</v>
      </c>
      <c r="L10" s="78"/>
      <c r="M10" s="78">
        <v>0</v>
      </c>
      <c r="N10" s="78"/>
      <c r="O10" s="78">
        <v>5</v>
      </c>
      <c r="P10" s="78"/>
      <c r="Q10" s="78">
        <v>0</v>
      </c>
      <c r="R10" s="15"/>
      <c r="S10" s="931">
        <v>907</v>
      </c>
      <c r="T10" s="932"/>
      <c r="U10" s="78">
        <v>1583</v>
      </c>
      <c r="V10" s="78"/>
      <c r="W10" s="78">
        <v>411</v>
      </c>
      <c r="X10" s="78"/>
      <c r="Y10" s="78">
        <v>152</v>
      </c>
      <c r="Z10" s="78"/>
      <c r="AA10" s="78">
        <v>0</v>
      </c>
      <c r="AB10" s="78"/>
      <c r="AC10" s="78">
        <v>0</v>
      </c>
      <c r="AD10" s="78"/>
      <c r="AE10" s="78">
        <v>1301</v>
      </c>
      <c r="AF10" s="78"/>
      <c r="AG10" s="78">
        <v>0</v>
      </c>
      <c r="AH10" s="81"/>
      <c r="AI10" s="77">
        <v>20056</v>
      </c>
      <c r="AJ10" s="78"/>
      <c r="AK10" s="78">
        <v>44528</v>
      </c>
      <c r="AL10" s="78"/>
      <c r="AM10" s="78">
        <v>14080</v>
      </c>
      <c r="AN10" s="78"/>
      <c r="AO10" s="78">
        <v>7184</v>
      </c>
      <c r="AP10" s="78"/>
      <c r="AQ10" s="78">
        <v>0</v>
      </c>
      <c r="AR10" s="78"/>
      <c r="AS10" s="78">
        <v>10624</v>
      </c>
      <c r="AT10" s="479" t="s">
        <v>65</v>
      </c>
      <c r="AU10" s="78">
        <v>19520</v>
      </c>
      <c r="AV10" s="479"/>
      <c r="AW10" s="78">
        <v>0</v>
      </c>
      <c r="AX10" s="323"/>
    </row>
    <row r="11" spans="2:50" s="20" customFormat="1" ht="35.1" customHeight="1" x14ac:dyDescent="0.25">
      <c r="B11" s="615" t="s">
        <v>28</v>
      </c>
      <c r="C11" s="97">
        <v>2</v>
      </c>
      <c r="D11" s="97"/>
      <c r="E11" s="78">
        <v>3</v>
      </c>
      <c r="F11" s="78"/>
      <c r="G11" s="78">
        <v>3</v>
      </c>
      <c r="H11" s="78"/>
      <c r="I11" s="78">
        <v>2</v>
      </c>
      <c r="J11" s="78"/>
      <c r="K11" s="78">
        <v>3</v>
      </c>
      <c r="L11" s="78"/>
      <c r="M11" s="78">
        <v>3</v>
      </c>
      <c r="N11" s="78"/>
      <c r="O11" s="78">
        <v>1</v>
      </c>
      <c r="P11" s="78"/>
      <c r="Q11" s="78">
        <v>3</v>
      </c>
      <c r="R11" s="15"/>
      <c r="S11" s="931">
        <v>405</v>
      </c>
      <c r="T11" s="932"/>
      <c r="U11" s="78">
        <v>3305</v>
      </c>
      <c r="V11" s="78"/>
      <c r="W11" s="78">
        <v>111</v>
      </c>
      <c r="X11" s="78"/>
      <c r="Y11" s="78">
        <v>988</v>
      </c>
      <c r="Z11" s="78"/>
      <c r="AA11" s="78">
        <v>891</v>
      </c>
      <c r="AB11" s="78"/>
      <c r="AC11" s="78">
        <v>838</v>
      </c>
      <c r="AD11" s="78"/>
      <c r="AE11" s="78">
        <v>58</v>
      </c>
      <c r="AF11" s="78"/>
      <c r="AG11" s="78">
        <v>1408</v>
      </c>
      <c r="AH11" s="81"/>
      <c r="AI11" s="77">
        <v>4320</v>
      </c>
      <c r="AJ11" s="78"/>
      <c r="AK11" s="78">
        <v>287640</v>
      </c>
      <c r="AL11" s="78"/>
      <c r="AM11" s="78">
        <v>11984</v>
      </c>
      <c r="AN11" s="78"/>
      <c r="AO11" s="78">
        <v>8736</v>
      </c>
      <c r="AP11" s="78"/>
      <c r="AQ11" s="78">
        <v>14256</v>
      </c>
      <c r="AR11" s="78"/>
      <c r="AS11" s="78">
        <v>18664</v>
      </c>
      <c r="AT11" s="78"/>
      <c r="AU11" s="78">
        <v>928</v>
      </c>
      <c r="AV11" s="78"/>
      <c r="AW11" s="78">
        <v>115808</v>
      </c>
      <c r="AX11" s="81"/>
    </row>
    <row r="12" spans="2:50" s="20" customFormat="1" ht="35.1" customHeight="1" x14ac:dyDescent="0.25">
      <c r="B12" s="615" t="s">
        <v>29</v>
      </c>
      <c r="C12" s="78">
        <v>4</v>
      </c>
      <c r="D12" s="78"/>
      <c r="E12" s="78">
        <v>2</v>
      </c>
      <c r="F12" s="78"/>
      <c r="G12" s="78">
        <v>3</v>
      </c>
      <c r="H12" s="78"/>
      <c r="I12" s="78">
        <v>0</v>
      </c>
      <c r="J12" s="78"/>
      <c r="K12" s="78">
        <v>4</v>
      </c>
      <c r="L12" s="78"/>
      <c r="M12" s="78">
        <v>0</v>
      </c>
      <c r="N12" s="78"/>
      <c r="O12" s="78">
        <v>1</v>
      </c>
      <c r="P12" s="78"/>
      <c r="Q12" s="78">
        <v>1</v>
      </c>
      <c r="R12" s="15"/>
      <c r="S12" s="931">
        <v>1850</v>
      </c>
      <c r="T12" s="932"/>
      <c r="U12" s="78">
        <v>404</v>
      </c>
      <c r="V12" s="78"/>
      <c r="W12" s="78">
        <v>313</v>
      </c>
      <c r="X12" s="78"/>
      <c r="Y12" s="78">
        <v>0</v>
      </c>
      <c r="Z12" s="78"/>
      <c r="AA12" s="78">
        <v>1168</v>
      </c>
      <c r="AB12" s="78"/>
      <c r="AC12" s="78">
        <v>0</v>
      </c>
      <c r="AD12" s="78"/>
      <c r="AE12" s="78">
        <v>230</v>
      </c>
      <c r="AF12" s="78"/>
      <c r="AG12" s="78">
        <v>89</v>
      </c>
      <c r="AH12" s="81"/>
      <c r="AI12" s="77">
        <v>40144</v>
      </c>
      <c r="AJ12" s="78"/>
      <c r="AK12" s="78">
        <v>25464</v>
      </c>
      <c r="AL12" s="78"/>
      <c r="AM12" s="78">
        <v>2856</v>
      </c>
      <c r="AN12" s="78"/>
      <c r="AO12" s="78">
        <v>14000</v>
      </c>
      <c r="AP12" s="479" t="s">
        <v>65</v>
      </c>
      <c r="AQ12" s="78">
        <v>75702</v>
      </c>
      <c r="AR12" s="78"/>
      <c r="AS12" s="78">
        <v>0</v>
      </c>
      <c r="AT12" s="479"/>
      <c r="AU12" s="78">
        <v>5520</v>
      </c>
      <c r="AV12" s="479"/>
      <c r="AW12" s="78">
        <v>1424</v>
      </c>
      <c r="AX12" s="81"/>
    </row>
    <row r="13" spans="2:50" s="20" customFormat="1" ht="35.1" customHeight="1" x14ac:dyDescent="0.25">
      <c r="B13" s="615" t="s">
        <v>30</v>
      </c>
      <c r="C13" s="82">
        <v>1</v>
      </c>
      <c r="D13" s="82"/>
      <c r="E13" s="78">
        <v>1</v>
      </c>
      <c r="F13" s="78"/>
      <c r="G13" s="78">
        <v>4</v>
      </c>
      <c r="H13" s="78"/>
      <c r="I13" s="78">
        <v>1</v>
      </c>
      <c r="J13" s="78"/>
      <c r="K13" s="78">
        <v>2</v>
      </c>
      <c r="L13" s="78"/>
      <c r="M13" s="78">
        <v>2</v>
      </c>
      <c r="N13" s="78"/>
      <c r="O13" s="78">
        <v>1</v>
      </c>
      <c r="P13" s="78"/>
      <c r="Q13" s="78">
        <v>3</v>
      </c>
      <c r="R13" s="15"/>
      <c r="S13" s="931">
        <v>42</v>
      </c>
      <c r="T13" s="932"/>
      <c r="U13" s="78">
        <v>43</v>
      </c>
      <c r="V13" s="78"/>
      <c r="W13" s="78">
        <v>541</v>
      </c>
      <c r="X13" s="78"/>
      <c r="Y13" s="78">
        <v>21</v>
      </c>
      <c r="Z13" s="78"/>
      <c r="AA13" s="78">
        <v>577</v>
      </c>
      <c r="AB13" s="78"/>
      <c r="AC13" s="78">
        <v>1020</v>
      </c>
      <c r="AD13" s="78"/>
      <c r="AE13" s="78">
        <v>171</v>
      </c>
      <c r="AF13" s="78"/>
      <c r="AG13" s="78">
        <v>245</v>
      </c>
      <c r="AH13" s="81"/>
      <c r="AI13" s="77">
        <v>5040</v>
      </c>
      <c r="AJ13" s="78"/>
      <c r="AK13" s="78">
        <v>6504</v>
      </c>
      <c r="AL13" s="78"/>
      <c r="AM13" s="78">
        <v>7760</v>
      </c>
      <c r="AN13" s="78"/>
      <c r="AO13" s="78">
        <v>336</v>
      </c>
      <c r="AP13" s="78"/>
      <c r="AQ13" s="78">
        <v>52576</v>
      </c>
      <c r="AR13" s="78"/>
      <c r="AS13" s="78">
        <v>83520</v>
      </c>
      <c r="AT13" s="78"/>
      <c r="AU13" s="78">
        <v>2736</v>
      </c>
      <c r="AV13" s="78"/>
      <c r="AW13" s="78">
        <v>1960</v>
      </c>
      <c r="AX13" s="81"/>
    </row>
    <row r="14" spans="2:50" s="20" customFormat="1" ht="35.1" customHeight="1" x14ac:dyDescent="0.25">
      <c r="B14" s="615" t="s">
        <v>186</v>
      </c>
      <c r="C14" s="82">
        <v>3</v>
      </c>
      <c r="D14" s="82"/>
      <c r="E14" s="97" t="s">
        <v>8</v>
      </c>
      <c r="F14" s="97"/>
      <c r="G14" s="78">
        <v>2</v>
      </c>
      <c r="H14" s="78"/>
      <c r="I14" s="78">
        <v>2</v>
      </c>
      <c r="J14" s="78"/>
      <c r="K14" s="78">
        <v>4</v>
      </c>
      <c r="L14" s="78"/>
      <c r="M14" s="78">
        <v>3</v>
      </c>
      <c r="N14" s="78"/>
      <c r="O14" s="78">
        <v>0</v>
      </c>
      <c r="P14" s="78"/>
      <c r="Q14" s="78">
        <v>7</v>
      </c>
      <c r="R14" s="15"/>
      <c r="S14" s="931">
        <v>1680</v>
      </c>
      <c r="T14" s="932"/>
      <c r="U14" s="97">
        <v>0</v>
      </c>
      <c r="V14" s="97"/>
      <c r="W14" s="78">
        <v>305</v>
      </c>
      <c r="X14" s="78"/>
      <c r="Y14" s="78">
        <v>261</v>
      </c>
      <c r="Z14" s="78"/>
      <c r="AA14" s="78">
        <v>658</v>
      </c>
      <c r="AB14" s="78"/>
      <c r="AC14" s="78">
        <v>162</v>
      </c>
      <c r="AD14" s="78"/>
      <c r="AE14" s="78">
        <v>0</v>
      </c>
      <c r="AF14" s="78"/>
      <c r="AG14" s="78">
        <v>12257</v>
      </c>
      <c r="AH14" s="81"/>
      <c r="AI14" s="77">
        <v>27280</v>
      </c>
      <c r="AJ14" s="78"/>
      <c r="AK14" s="78">
        <v>0</v>
      </c>
      <c r="AL14" s="78"/>
      <c r="AM14" s="78">
        <v>31048</v>
      </c>
      <c r="AN14" s="78"/>
      <c r="AO14" s="78">
        <v>18954</v>
      </c>
      <c r="AP14" s="78"/>
      <c r="AQ14" s="78">
        <v>62066</v>
      </c>
      <c r="AR14" s="78"/>
      <c r="AS14" s="78">
        <v>4496</v>
      </c>
      <c r="AT14" s="78"/>
      <c r="AU14" s="78">
        <v>0</v>
      </c>
      <c r="AV14" s="78"/>
      <c r="AW14" s="78">
        <v>412112</v>
      </c>
      <c r="AX14" s="81"/>
    </row>
    <row r="15" spans="2:50" s="20" customFormat="1" ht="35.1" customHeight="1" x14ac:dyDescent="0.25">
      <c r="B15" s="615" t="s">
        <v>32</v>
      </c>
      <c r="C15" s="97">
        <v>1</v>
      </c>
      <c r="D15" s="97"/>
      <c r="E15" s="78">
        <v>3</v>
      </c>
      <c r="F15" s="78"/>
      <c r="G15" s="78">
        <v>1</v>
      </c>
      <c r="H15" s="78"/>
      <c r="I15" s="78">
        <v>4</v>
      </c>
      <c r="J15" s="78"/>
      <c r="K15" s="78">
        <v>2</v>
      </c>
      <c r="L15" s="78"/>
      <c r="M15" s="78">
        <v>0</v>
      </c>
      <c r="N15" s="78"/>
      <c r="O15" s="78">
        <v>0</v>
      </c>
      <c r="P15" s="78"/>
      <c r="Q15" s="78">
        <v>2</v>
      </c>
      <c r="R15" s="15"/>
      <c r="S15" s="931">
        <v>110</v>
      </c>
      <c r="T15" s="932"/>
      <c r="U15" s="78">
        <v>274</v>
      </c>
      <c r="V15" s="78"/>
      <c r="W15" s="78">
        <v>623</v>
      </c>
      <c r="X15" s="78"/>
      <c r="Y15" s="78">
        <v>832</v>
      </c>
      <c r="Z15" s="78"/>
      <c r="AA15" s="78">
        <v>248</v>
      </c>
      <c r="AB15" s="78"/>
      <c r="AC15" s="78">
        <v>0</v>
      </c>
      <c r="AD15" s="78"/>
      <c r="AE15" s="78">
        <v>0</v>
      </c>
      <c r="AF15" s="78"/>
      <c r="AG15" s="78">
        <v>8143</v>
      </c>
      <c r="AH15" s="81"/>
      <c r="AI15" s="77">
        <v>3520</v>
      </c>
      <c r="AJ15" s="78"/>
      <c r="AK15" s="78">
        <v>14816</v>
      </c>
      <c r="AL15" s="78"/>
      <c r="AM15" s="78">
        <v>98924</v>
      </c>
      <c r="AN15" s="78"/>
      <c r="AO15" s="78">
        <v>19200</v>
      </c>
      <c r="AP15" s="78"/>
      <c r="AQ15" s="78">
        <v>8480</v>
      </c>
      <c r="AR15" s="78"/>
      <c r="AS15" s="78">
        <v>0</v>
      </c>
      <c r="AT15" s="78"/>
      <c r="AU15" s="78">
        <v>0</v>
      </c>
      <c r="AV15" s="78"/>
      <c r="AW15" s="78">
        <v>195238</v>
      </c>
      <c r="AX15" s="81"/>
    </row>
    <row r="16" spans="2:50" s="20" customFormat="1" ht="35.1" customHeight="1" x14ac:dyDescent="0.25">
      <c r="B16" s="615" t="s">
        <v>33</v>
      </c>
      <c r="C16" s="97">
        <v>2</v>
      </c>
      <c r="D16" s="97"/>
      <c r="E16" s="78">
        <v>1</v>
      </c>
      <c r="F16" s="78"/>
      <c r="G16" s="78">
        <v>2</v>
      </c>
      <c r="H16" s="78"/>
      <c r="I16" s="78">
        <v>3</v>
      </c>
      <c r="J16" s="78"/>
      <c r="K16" s="78">
        <v>8</v>
      </c>
      <c r="L16" s="78"/>
      <c r="M16" s="78">
        <v>1</v>
      </c>
      <c r="N16" s="78"/>
      <c r="O16" s="78">
        <v>2</v>
      </c>
      <c r="P16" s="78"/>
      <c r="Q16" s="78">
        <v>2</v>
      </c>
      <c r="R16" s="15"/>
      <c r="S16" s="931">
        <v>507</v>
      </c>
      <c r="T16" s="932"/>
      <c r="U16" s="78">
        <v>77</v>
      </c>
      <c r="V16" s="78"/>
      <c r="W16" s="78">
        <v>125</v>
      </c>
      <c r="X16" s="78"/>
      <c r="Y16" s="78">
        <v>809</v>
      </c>
      <c r="Z16" s="78"/>
      <c r="AA16" s="78">
        <v>2551</v>
      </c>
      <c r="AB16" s="78"/>
      <c r="AC16" s="78">
        <v>218</v>
      </c>
      <c r="AD16" s="78"/>
      <c r="AE16" s="78">
        <v>474</v>
      </c>
      <c r="AF16" s="78"/>
      <c r="AG16" s="78">
        <v>2463</v>
      </c>
      <c r="AH16" s="81"/>
      <c r="AI16" s="77">
        <v>5624</v>
      </c>
      <c r="AJ16" s="78"/>
      <c r="AK16" s="78">
        <v>616</v>
      </c>
      <c r="AL16" s="78"/>
      <c r="AM16" s="78">
        <v>28814</v>
      </c>
      <c r="AN16" s="78"/>
      <c r="AO16" s="78">
        <v>33856</v>
      </c>
      <c r="AP16" s="78"/>
      <c r="AQ16" s="78">
        <v>164968</v>
      </c>
      <c r="AR16" s="78"/>
      <c r="AS16" s="78">
        <v>1744</v>
      </c>
      <c r="AT16" s="78"/>
      <c r="AU16" s="78">
        <v>7584</v>
      </c>
      <c r="AV16" s="78"/>
      <c r="AW16" s="78">
        <v>124836</v>
      </c>
      <c r="AX16" s="81"/>
    </row>
    <row r="17" spans="2:50" s="20" customFormat="1" ht="35.1" customHeight="1" x14ac:dyDescent="0.25">
      <c r="B17" s="615" t="s">
        <v>34</v>
      </c>
      <c r="C17" s="82">
        <v>4</v>
      </c>
      <c r="D17" s="82"/>
      <c r="E17" s="78">
        <v>3</v>
      </c>
      <c r="F17" s="78"/>
      <c r="G17" s="78">
        <v>2</v>
      </c>
      <c r="H17" s="78"/>
      <c r="I17" s="78">
        <v>2</v>
      </c>
      <c r="J17" s="78"/>
      <c r="K17" s="78">
        <v>8</v>
      </c>
      <c r="L17" s="78"/>
      <c r="M17" s="78">
        <v>3</v>
      </c>
      <c r="N17" s="78"/>
      <c r="O17" s="78">
        <v>1</v>
      </c>
      <c r="P17" s="78"/>
      <c r="Q17" s="78">
        <v>3</v>
      </c>
      <c r="R17" s="15"/>
      <c r="S17" s="931">
        <v>2250</v>
      </c>
      <c r="T17" s="932"/>
      <c r="U17" s="78">
        <v>396</v>
      </c>
      <c r="V17" s="78"/>
      <c r="W17" s="78">
        <v>315</v>
      </c>
      <c r="X17" s="78"/>
      <c r="Y17" s="78">
        <v>160</v>
      </c>
      <c r="Z17" s="78"/>
      <c r="AA17" s="78">
        <v>1240</v>
      </c>
      <c r="AB17" s="78"/>
      <c r="AC17" s="78">
        <v>226</v>
      </c>
      <c r="AD17" s="78"/>
      <c r="AE17" s="78">
        <v>2289</v>
      </c>
      <c r="AF17" s="78"/>
      <c r="AG17" s="78">
        <v>22054</v>
      </c>
      <c r="AH17" s="81"/>
      <c r="AI17" s="77">
        <v>39256</v>
      </c>
      <c r="AJ17" s="78"/>
      <c r="AK17" s="78">
        <v>33800</v>
      </c>
      <c r="AL17" s="78"/>
      <c r="AM17" s="78">
        <v>12960</v>
      </c>
      <c r="AN17" s="78"/>
      <c r="AO17" s="78">
        <v>5760</v>
      </c>
      <c r="AP17" s="78"/>
      <c r="AQ17" s="78">
        <v>262336</v>
      </c>
      <c r="AR17" s="479" t="s">
        <v>65</v>
      </c>
      <c r="AS17" s="78">
        <v>8224</v>
      </c>
      <c r="AT17" s="14"/>
      <c r="AU17" s="78">
        <v>20872</v>
      </c>
      <c r="AV17" s="14"/>
      <c r="AW17" s="78">
        <v>1001324</v>
      </c>
      <c r="AX17" s="81"/>
    </row>
    <row r="18" spans="2:50" s="20" customFormat="1" ht="35.1" customHeight="1" x14ac:dyDescent="0.25">
      <c r="B18" s="615" t="s">
        <v>35</v>
      </c>
      <c r="C18" s="82">
        <v>2</v>
      </c>
      <c r="D18" s="82"/>
      <c r="E18" s="78">
        <v>4</v>
      </c>
      <c r="F18" s="78"/>
      <c r="G18" s="78">
        <v>7</v>
      </c>
      <c r="H18" s="78"/>
      <c r="I18" s="78">
        <v>2</v>
      </c>
      <c r="J18" s="78"/>
      <c r="K18" s="78">
        <v>2</v>
      </c>
      <c r="L18" s="78"/>
      <c r="M18" s="78">
        <v>4</v>
      </c>
      <c r="N18" s="78"/>
      <c r="O18" s="78">
        <v>3</v>
      </c>
      <c r="P18" s="78"/>
      <c r="Q18" s="78">
        <v>1</v>
      </c>
      <c r="R18" s="15"/>
      <c r="S18" s="931">
        <v>119</v>
      </c>
      <c r="T18" s="932"/>
      <c r="U18" s="78">
        <v>440</v>
      </c>
      <c r="V18" s="78"/>
      <c r="W18" s="78">
        <v>2685</v>
      </c>
      <c r="X18" s="78"/>
      <c r="Y18" s="78">
        <v>1010</v>
      </c>
      <c r="Z18" s="78"/>
      <c r="AA18" s="78">
        <v>235</v>
      </c>
      <c r="AB18" s="78"/>
      <c r="AC18" s="78">
        <v>10127</v>
      </c>
      <c r="AD18" s="78"/>
      <c r="AE18" s="78">
        <v>3234</v>
      </c>
      <c r="AF18" s="78"/>
      <c r="AG18" s="78">
        <v>886</v>
      </c>
      <c r="AH18" s="81"/>
      <c r="AI18" s="77">
        <v>4840</v>
      </c>
      <c r="AJ18" s="78"/>
      <c r="AK18" s="78">
        <v>35872</v>
      </c>
      <c r="AL18" s="78"/>
      <c r="AM18" s="78">
        <v>77824</v>
      </c>
      <c r="AN18" s="78"/>
      <c r="AO18" s="78">
        <v>25840</v>
      </c>
      <c r="AP18" s="78"/>
      <c r="AQ18" s="78">
        <v>97032</v>
      </c>
      <c r="AR18" s="479" t="s">
        <v>65</v>
      </c>
      <c r="AS18" s="78">
        <v>196392</v>
      </c>
      <c r="AT18" s="14"/>
      <c r="AU18" s="78">
        <v>326672</v>
      </c>
      <c r="AV18" s="14"/>
      <c r="AW18" s="78">
        <v>42528</v>
      </c>
      <c r="AX18" s="81"/>
    </row>
    <row r="19" spans="2:50" s="20" customFormat="1" ht="35.1" customHeight="1" x14ac:dyDescent="0.25">
      <c r="B19" s="615" t="s">
        <v>163</v>
      </c>
      <c r="C19" s="78">
        <v>3</v>
      </c>
      <c r="D19" s="78"/>
      <c r="E19" s="78">
        <v>3</v>
      </c>
      <c r="F19" s="78"/>
      <c r="G19" s="78">
        <v>3</v>
      </c>
      <c r="H19" s="78"/>
      <c r="I19" s="78">
        <v>3</v>
      </c>
      <c r="J19" s="78"/>
      <c r="K19" s="78">
        <v>7</v>
      </c>
      <c r="L19" s="78"/>
      <c r="M19" s="78">
        <v>4</v>
      </c>
      <c r="N19" s="78"/>
      <c r="O19" s="78">
        <v>3</v>
      </c>
      <c r="P19" s="78"/>
      <c r="Q19" s="78">
        <v>0</v>
      </c>
      <c r="R19" s="15"/>
      <c r="S19" s="931">
        <v>452</v>
      </c>
      <c r="T19" s="932"/>
      <c r="U19" s="78">
        <v>663</v>
      </c>
      <c r="V19" s="78"/>
      <c r="W19" s="78">
        <v>331</v>
      </c>
      <c r="X19" s="78"/>
      <c r="Y19" s="78">
        <v>1152</v>
      </c>
      <c r="Z19" s="78"/>
      <c r="AA19" s="78">
        <v>3067</v>
      </c>
      <c r="AB19" s="78"/>
      <c r="AC19" s="78">
        <v>1232</v>
      </c>
      <c r="AD19" s="78"/>
      <c r="AE19" s="78">
        <v>461</v>
      </c>
      <c r="AF19" s="78"/>
      <c r="AG19" s="78">
        <v>0</v>
      </c>
      <c r="AH19" s="81"/>
      <c r="AI19" s="77">
        <v>13136</v>
      </c>
      <c r="AJ19" s="78"/>
      <c r="AK19" s="78">
        <v>49976</v>
      </c>
      <c r="AL19" s="78"/>
      <c r="AM19" s="82">
        <v>10344</v>
      </c>
      <c r="AN19" s="82"/>
      <c r="AO19" s="78">
        <v>27648</v>
      </c>
      <c r="AP19" s="82"/>
      <c r="AQ19" s="78">
        <v>78728</v>
      </c>
      <c r="AR19" s="78"/>
      <c r="AS19" s="78">
        <v>78232</v>
      </c>
      <c r="AT19" s="479"/>
      <c r="AU19" s="78">
        <v>588688</v>
      </c>
      <c r="AV19" s="479"/>
      <c r="AW19" s="78">
        <v>21264</v>
      </c>
      <c r="AX19" s="935" t="s">
        <v>65</v>
      </c>
    </row>
    <row r="20" spans="2:50" s="20" customFormat="1" ht="8.25" customHeight="1" thickBot="1" x14ac:dyDescent="0.3">
      <c r="B20" s="615"/>
      <c r="C20" s="78"/>
      <c r="D20" s="78"/>
      <c r="E20" s="78"/>
      <c r="F20" s="78"/>
      <c r="G20" s="78"/>
      <c r="H20" s="78"/>
      <c r="I20" s="15"/>
      <c r="J20" s="78"/>
      <c r="K20" s="15"/>
      <c r="L20" s="15"/>
      <c r="M20" s="15"/>
      <c r="N20" s="15"/>
      <c r="O20" s="15"/>
      <c r="P20" s="15"/>
      <c r="Q20" s="15"/>
      <c r="R20" s="15"/>
      <c r="S20" s="931"/>
      <c r="T20" s="932"/>
      <c r="U20" s="78"/>
      <c r="V20" s="78"/>
      <c r="W20" s="936"/>
      <c r="X20" s="936"/>
      <c r="Y20" s="78"/>
      <c r="Z20" s="78"/>
      <c r="AA20" s="78"/>
      <c r="AB20" s="78"/>
      <c r="AC20" s="78"/>
      <c r="AD20" s="78"/>
      <c r="AE20" s="78"/>
      <c r="AF20" s="78"/>
      <c r="AG20" s="78"/>
      <c r="AH20" s="81"/>
      <c r="AI20" s="77"/>
      <c r="AJ20" s="78"/>
      <c r="AK20" s="78"/>
      <c r="AL20" s="78"/>
      <c r="AM20" s="82"/>
      <c r="AN20" s="82"/>
      <c r="AO20" s="82"/>
      <c r="AP20" s="82"/>
      <c r="AQ20" s="82"/>
      <c r="AR20" s="82"/>
      <c r="AS20" s="82"/>
      <c r="AT20" s="78"/>
      <c r="AU20" s="936"/>
      <c r="AV20" s="78"/>
      <c r="AW20" s="936"/>
      <c r="AX20" s="937"/>
    </row>
    <row r="21" spans="2:50" s="939" customFormat="1" ht="44.25" customHeight="1" thickBot="1" x14ac:dyDescent="0.3">
      <c r="B21" s="938" t="s">
        <v>6</v>
      </c>
      <c r="C21" s="462">
        <f>SUM(C8:C19)</f>
        <v>29</v>
      </c>
      <c r="D21" s="462"/>
      <c r="E21" s="462">
        <f>SUM(E8:E19)</f>
        <v>27</v>
      </c>
      <c r="F21" s="462"/>
      <c r="G21" s="462">
        <f>SUM(G8:G19)</f>
        <v>30</v>
      </c>
      <c r="H21" s="462"/>
      <c r="I21" s="462">
        <f>SUM(I8:I20)</f>
        <v>24</v>
      </c>
      <c r="J21" s="462"/>
      <c r="K21" s="462">
        <f>SUM(K8:K20)</f>
        <v>43</v>
      </c>
      <c r="L21" s="462"/>
      <c r="M21" s="462">
        <f>SUM(M8:M20)</f>
        <v>23</v>
      </c>
      <c r="N21" s="462"/>
      <c r="O21" s="462">
        <f>SUM(O8:O20)</f>
        <v>17</v>
      </c>
      <c r="P21" s="462"/>
      <c r="Q21" s="462">
        <f>SUM(Q8:Q20)</f>
        <v>25</v>
      </c>
      <c r="R21" s="462"/>
      <c r="S21" s="461">
        <f>SUM(S8:S19)</f>
        <v>8599</v>
      </c>
      <c r="T21" s="462"/>
      <c r="U21" s="462">
        <f>SUM(U8:U19)</f>
        <v>9020</v>
      </c>
      <c r="V21" s="462"/>
      <c r="W21" s="462">
        <f>SUM(W8:W19)</f>
        <v>5964</v>
      </c>
      <c r="X21" s="462"/>
      <c r="Y21" s="462">
        <f>SUM(Y8:Y20)</f>
        <v>5730</v>
      </c>
      <c r="Z21" s="462"/>
      <c r="AA21" s="462">
        <f>SUM(AA8:AA20)</f>
        <v>10971</v>
      </c>
      <c r="AB21" s="462"/>
      <c r="AC21" s="462">
        <f>SUM(AC8:AC20)</f>
        <v>16836</v>
      </c>
      <c r="AD21" s="462"/>
      <c r="AE21" s="462">
        <f>SUM(AE8:AE20)</f>
        <v>8218</v>
      </c>
      <c r="AF21" s="462"/>
      <c r="AG21" s="462">
        <f>SUM(AG8:AG20)</f>
        <v>47950</v>
      </c>
      <c r="AH21" s="463"/>
      <c r="AI21" s="461">
        <f>SUM(AI8:AI19)</f>
        <v>166768</v>
      </c>
      <c r="AJ21" s="462"/>
      <c r="AK21" s="462">
        <f>SUM(AK8:AK19)</f>
        <v>543184</v>
      </c>
      <c r="AL21" s="462"/>
      <c r="AM21" s="462">
        <f>SUM(AM8:AM19)</f>
        <v>304258</v>
      </c>
      <c r="AN21" s="462"/>
      <c r="AO21" s="462">
        <f>SUM(AO8:AO19)</f>
        <v>197042</v>
      </c>
      <c r="AP21" s="462"/>
      <c r="AQ21" s="462">
        <f>SUM(AQ8:AQ20)</f>
        <v>828640</v>
      </c>
      <c r="AR21" s="462"/>
      <c r="AS21" s="462">
        <f>SUM(AS8:AS20)</f>
        <v>458744</v>
      </c>
      <c r="AT21" s="462"/>
      <c r="AU21" s="462">
        <f>SUM(AU8:AU19)</f>
        <v>980520</v>
      </c>
      <c r="AV21" s="462"/>
      <c r="AW21" s="462">
        <f>SUM(AW8:AW19)</f>
        <v>2022846</v>
      </c>
      <c r="AX21" s="463"/>
    </row>
    <row r="22" spans="2:50" ht="26.25" customHeight="1" x14ac:dyDescent="0.25">
      <c r="B22" s="368" t="s">
        <v>162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7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</row>
    <row r="23" spans="2:50" ht="33" customHeight="1" x14ac:dyDescent="0.25">
      <c r="B23" s="1203" t="s">
        <v>248</v>
      </c>
      <c r="C23" s="1203"/>
      <c r="D23" s="1203"/>
      <c r="E23" s="1203"/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  <c r="R23" s="1203"/>
      <c r="S23" s="1203"/>
      <c r="T23" s="1203"/>
      <c r="U23" s="1203"/>
      <c r="V23" s="1203"/>
      <c r="W23" s="1203"/>
      <c r="X23" s="855"/>
      <c r="Y23" s="855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</row>
  </sheetData>
  <mergeCells count="32">
    <mergeCell ref="AS7:AT7"/>
    <mergeCell ref="AU7:AV7"/>
    <mergeCell ref="AW7:AX7"/>
    <mergeCell ref="B2:AX2"/>
    <mergeCell ref="B4:AX4"/>
    <mergeCell ref="B5:AX5"/>
    <mergeCell ref="C6:R6"/>
    <mergeCell ref="S6:AH6"/>
    <mergeCell ref="AI6:AX6"/>
    <mergeCell ref="K7:L7"/>
    <mergeCell ref="W7:X7"/>
    <mergeCell ref="Y7:Z7"/>
    <mergeCell ref="AQ7:AR7"/>
    <mergeCell ref="AE7:AF7"/>
    <mergeCell ref="AG7:AH7"/>
    <mergeCell ref="AI7:AJ7"/>
    <mergeCell ref="AO7:AP7"/>
    <mergeCell ref="B23:W23"/>
    <mergeCell ref="B6:B7"/>
    <mergeCell ref="C7:D7"/>
    <mergeCell ref="E7:F7"/>
    <mergeCell ref="G7:H7"/>
    <mergeCell ref="O7:P7"/>
    <mergeCell ref="Q7:R7"/>
    <mergeCell ref="S7:T7"/>
    <mergeCell ref="U7:V7"/>
    <mergeCell ref="I7:J7"/>
    <mergeCell ref="AC7:AD7"/>
    <mergeCell ref="AK7:AL7"/>
    <mergeCell ref="AM7:AN7"/>
    <mergeCell ref="M7:N7"/>
    <mergeCell ref="AA7:AB7"/>
  </mergeCells>
  <printOptions horizontalCentered="1" verticalCentered="1"/>
  <pageMargins left="0" right="0" top="0" bottom="0" header="0" footer="0"/>
  <pageSetup paperSize="9" scale="35" orientation="landscape" r:id="rId1"/>
  <ignoredErrors>
    <ignoredError sqref="C21:AH21 AI21:AX21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showGridLines="0" view="pageBreakPreview" zoomScale="85" zoomScaleNormal="100" zoomScaleSheetLayoutView="85" workbookViewId="0">
      <selection activeCell="L53" sqref="L53"/>
    </sheetView>
  </sheetViews>
  <sheetFormatPr baseColWidth="10" defaultRowHeight="13.2" x14ac:dyDescent="0.25"/>
  <cols>
    <col min="2" max="2" width="10.6640625" customWidth="1"/>
    <col min="3" max="3" width="8.6640625" customWidth="1"/>
    <col min="4" max="4" width="4.6640625" customWidth="1"/>
    <col min="5" max="5" width="10.6640625" customWidth="1"/>
    <col min="6" max="6" width="4.6640625" customWidth="1"/>
    <col min="7" max="7" width="8.6640625" customWidth="1"/>
    <col min="8" max="8" width="4.6640625" customWidth="1"/>
    <col min="9" max="9" width="10.6640625" customWidth="1"/>
    <col min="10" max="10" width="4.6640625" customWidth="1"/>
    <col min="11" max="11" width="12.6640625" customWidth="1"/>
    <col min="12" max="12" width="4.6640625" customWidth="1"/>
    <col min="13" max="13" width="12.6640625" customWidth="1"/>
    <col min="14" max="14" width="4.6640625" customWidth="1"/>
    <col min="15" max="15" width="8.6640625" customWidth="1"/>
    <col min="16" max="16" width="4.6640625" customWidth="1"/>
    <col min="17" max="17" width="15.6640625" customWidth="1"/>
    <col min="18" max="18" width="4.6640625" customWidth="1"/>
    <col min="19" max="19" width="15.6640625" customWidth="1"/>
    <col min="20" max="20" width="4.6640625" customWidth="1"/>
  </cols>
  <sheetData>
    <row r="1" spans="2:27" ht="15.6" x14ac:dyDescent="0.25">
      <c r="B1" s="947" t="s">
        <v>193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15"/>
      <c r="U1" s="15"/>
      <c r="V1" s="15"/>
      <c r="W1" s="15"/>
      <c r="X1" s="15"/>
      <c r="Y1" s="15"/>
      <c r="Z1" s="15"/>
      <c r="AA1" s="15"/>
    </row>
    <row r="2" spans="2:27" ht="24.9" customHeight="1" x14ac:dyDescent="0.25">
      <c r="B2" s="950" t="s">
        <v>161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15"/>
      <c r="U2" s="15"/>
      <c r="V2" s="15"/>
      <c r="W2" s="15"/>
      <c r="X2" s="15"/>
      <c r="Y2" s="15"/>
      <c r="Z2" s="15"/>
      <c r="AA2" s="15"/>
    </row>
    <row r="3" spans="2:27" ht="33" customHeight="1" x14ac:dyDescent="0.25">
      <c r="B3" s="948" t="s">
        <v>171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15"/>
      <c r="U3" s="15"/>
      <c r="V3" s="1164"/>
      <c r="W3" s="1164"/>
      <c r="X3" s="1164"/>
      <c r="Y3" s="1164"/>
      <c r="Z3" s="1164"/>
      <c r="AA3" s="15"/>
    </row>
    <row r="4" spans="2:27" ht="24.9" customHeight="1" thickBot="1" x14ac:dyDescent="0.3">
      <c r="B4" s="947" t="s">
        <v>336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15"/>
      <c r="U4" s="504"/>
      <c r="V4" s="919"/>
      <c r="W4" s="919"/>
      <c r="X4" s="504"/>
      <c r="Y4" s="920"/>
      <c r="Z4" s="919"/>
      <c r="AA4" s="15"/>
    </row>
    <row r="5" spans="2:27" ht="29.25" customHeight="1" thickBot="1" x14ac:dyDescent="0.3">
      <c r="B5" s="958" t="s">
        <v>1</v>
      </c>
      <c r="C5" s="982" t="s">
        <v>2</v>
      </c>
      <c r="D5" s="983"/>
      <c r="E5" s="983"/>
      <c r="F5" s="983"/>
      <c r="G5" s="1217" t="s">
        <v>11</v>
      </c>
      <c r="H5" s="1218"/>
      <c r="I5" s="1218"/>
      <c r="J5" s="1218"/>
      <c r="K5" s="953" t="s">
        <v>12</v>
      </c>
      <c r="L5" s="957"/>
      <c r="M5" s="957"/>
      <c r="N5" s="957"/>
      <c r="O5" s="951" t="s">
        <v>174</v>
      </c>
      <c r="P5" s="968"/>
      <c r="Q5" s="968"/>
      <c r="R5" s="968"/>
      <c r="S5" s="968"/>
      <c r="T5" s="952"/>
      <c r="U5" s="15"/>
      <c r="V5" s="921"/>
      <c r="W5" s="921"/>
      <c r="X5" s="15"/>
      <c r="Y5" s="921"/>
      <c r="Z5" s="921"/>
      <c r="AA5" s="15"/>
    </row>
    <row r="6" spans="2:27" ht="35.25" customHeight="1" thickBot="1" x14ac:dyDescent="0.3">
      <c r="B6" s="959"/>
      <c r="C6" s="1214" t="s">
        <v>172</v>
      </c>
      <c r="D6" s="1215"/>
      <c r="E6" s="1214" t="s">
        <v>173</v>
      </c>
      <c r="F6" s="1215"/>
      <c r="G6" s="1214" t="s">
        <v>172</v>
      </c>
      <c r="H6" s="1215"/>
      <c r="I6" s="1214" t="s">
        <v>173</v>
      </c>
      <c r="J6" s="1215"/>
      <c r="K6" s="1214" t="s">
        <v>172</v>
      </c>
      <c r="L6" s="1215"/>
      <c r="M6" s="1214" t="s">
        <v>173</v>
      </c>
      <c r="N6" s="1216"/>
      <c r="O6" s="1214" t="s">
        <v>2</v>
      </c>
      <c r="P6" s="1216"/>
      <c r="Q6" s="1214" t="s">
        <v>15</v>
      </c>
      <c r="R6" s="1215"/>
      <c r="S6" s="1216" t="s">
        <v>12</v>
      </c>
      <c r="T6" s="1215"/>
      <c r="U6" s="15"/>
      <c r="V6" s="921"/>
      <c r="W6" s="921"/>
      <c r="X6" s="15"/>
      <c r="Y6" s="921"/>
      <c r="Z6" s="921"/>
      <c r="AA6" s="15"/>
    </row>
    <row r="7" spans="2:27" x14ac:dyDescent="0.25">
      <c r="B7" s="149"/>
      <c r="C7" s="150"/>
      <c r="D7" s="147"/>
      <c r="E7" s="147"/>
      <c r="F7" s="147"/>
      <c r="G7" s="150"/>
      <c r="H7" s="147"/>
      <c r="I7" s="147"/>
      <c r="J7" s="147"/>
      <c r="K7" s="150"/>
      <c r="L7" s="147"/>
      <c r="M7" s="147"/>
      <c r="N7" s="147"/>
      <c r="O7" s="150"/>
      <c r="P7" s="147"/>
      <c r="Q7" s="147"/>
      <c r="R7" s="147"/>
      <c r="S7" s="102"/>
      <c r="T7" s="104"/>
      <c r="U7" s="15"/>
      <c r="V7" s="921"/>
      <c r="W7" s="921"/>
      <c r="X7" s="15"/>
      <c r="Y7" s="921"/>
      <c r="Z7" s="921"/>
      <c r="AA7" s="15"/>
    </row>
    <row r="8" spans="2:27" ht="20.100000000000001" customHeight="1" x14ac:dyDescent="0.25">
      <c r="B8" s="11">
        <v>2000</v>
      </c>
      <c r="C8" s="106">
        <v>6</v>
      </c>
      <c r="D8" s="107"/>
      <c r="E8" s="107">
        <v>3</v>
      </c>
      <c r="F8" s="107"/>
      <c r="G8" s="106">
        <v>872</v>
      </c>
      <c r="H8" s="107"/>
      <c r="I8" s="107">
        <v>451</v>
      </c>
      <c r="J8" s="107"/>
      <c r="K8" s="106">
        <v>14968</v>
      </c>
      <c r="L8" s="107"/>
      <c r="M8" s="107">
        <v>3608</v>
      </c>
      <c r="N8" s="107"/>
      <c r="O8" s="155">
        <f>SUM(C8:F8)</f>
        <v>9</v>
      </c>
      <c r="P8" s="324"/>
      <c r="Q8" s="324">
        <f>SUM(G8:J8)</f>
        <v>1323</v>
      </c>
      <c r="R8" s="324"/>
      <c r="S8" s="324">
        <f>SUM(K8:N8)</f>
        <v>18576</v>
      </c>
      <c r="T8" s="940"/>
      <c r="U8" s="15"/>
      <c r="V8" s="921"/>
      <c r="W8" s="921"/>
      <c r="X8" s="15"/>
      <c r="Y8" s="921"/>
      <c r="Z8" s="921"/>
      <c r="AA8" s="15"/>
    </row>
    <row r="9" spans="2:27" ht="20.100000000000001" customHeight="1" x14ac:dyDescent="0.25">
      <c r="B9" s="11">
        <v>2001</v>
      </c>
      <c r="C9" s="106">
        <v>15</v>
      </c>
      <c r="D9" s="107"/>
      <c r="E9" s="107">
        <v>0</v>
      </c>
      <c r="F9" s="107"/>
      <c r="G9" s="106">
        <v>2121</v>
      </c>
      <c r="H9" s="107"/>
      <c r="I9" s="107">
        <v>0</v>
      </c>
      <c r="J9" s="107"/>
      <c r="K9" s="106">
        <v>70008</v>
      </c>
      <c r="L9" s="107"/>
      <c r="M9" s="107">
        <v>0</v>
      </c>
      <c r="N9" s="107"/>
      <c r="O9" s="155">
        <f t="shared" ref="O9:O25" si="0">SUM(C9:F9)</f>
        <v>15</v>
      </c>
      <c r="P9" s="324"/>
      <c r="Q9" s="324">
        <f t="shared" ref="Q9:Q25" si="1">SUM(G9:J9)</f>
        <v>2121</v>
      </c>
      <c r="R9" s="324"/>
      <c r="S9" s="324">
        <f t="shared" ref="S9:S25" si="2">SUM(K9:N9)</f>
        <v>70008</v>
      </c>
      <c r="T9" s="940"/>
      <c r="U9" s="15"/>
      <c r="V9" s="921"/>
      <c r="W9" s="921"/>
      <c r="X9" s="15"/>
      <c r="Y9" s="921"/>
      <c r="Z9" s="921"/>
      <c r="AA9" s="15"/>
    </row>
    <row r="10" spans="2:27" ht="20.100000000000001" customHeight="1" x14ac:dyDescent="0.25">
      <c r="B10" s="11">
        <v>2002</v>
      </c>
      <c r="C10" s="152">
        <v>19</v>
      </c>
      <c r="D10" s="148"/>
      <c r="E10" s="107">
        <v>1</v>
      </c>
      <c r="F10" s="107"/>
      <c r="G10" s="152">
        <v>7422</v>
      </c>
      <c r="H10" s="148"/>
      <c r="I10" s="107">
        <v>290</v>
      </c>
      <c r="J10" s="107"/>
      <c r="K10" s="106">
        <v>374448</v>
      </c>
      <c r="L10" s="107"/>
      <c r="M10" s="107">
        <v>2320</v>
      </c>
      <c r="N10" s="107"/>
      <c r="O10" s="155">
        <f t="shared" si="0"/>
        <v>20</v>
      </c>
      <c r="P10" s="324"/>
      <c r="Q10" s="324">
        <f t="shared" si="1"/>
        <v>7712</v>
      </c>
      <c r="R10" s="324"/>
      <c r="S10" s="324">
        <f t="shared" si="2"/>
        <v>376768</v>
      </c>
      <c r="T10" s="940"/>
      <c r="U10" s="15"/>
      <c r="V10" s="921"/>
      <c r="W10" s="15"/>
      <c r="X10" s="15"/>
      <c r="Y10" s="921"/>
      <c r="Z10" s="921"/>
      <c r="AA10" s="15"/>
    </row>
    <row r="11" spans="2:27" ht="20.100000000000001" customHeight="1" x14ac:dyDescent="0.25">
      <c r="B11" s="11">
        <v>2003</v>
      </c>
      <c r="C11" s="152">
        <v>4</v>
      </c>
      <c r="D11" s="148"/>
      <c r="E11" s="107">
        <v>0</v>
      </c>
      <c r="F11" s="107"/>
      <c r="G11" s="152">
        <v>1554</v>
      </c>
      <c r="H11" s="148"/>
      <c r="I11" s="107">
        <v>0</v>
      </c>
      <c r="J11" s="107"/>
      <c r="K11" s="152">
        <v>43200</v>
      </c>
      <c r="L11" s="148"/>
      <c r="M11" s="107">
        <v>0</v>
      </c>
      <c r="N11" s="107"/>
      <c r="O11" s="155">
        <f t="shared" si="0"/>
        <v>4</v>
      </c>
      <c r="P11" s="324"/>
      <c r="Q11" s="324">
        <f t="shared" si="1"/>
        <v>1554</v>
      </c>
      <c r="R11" s="324"/>
      <c r="S11" s="324">
        <f t="shared" si="2"/>
        <v>43200</v>
      </c>
      <c r="T11" s="940"/>
      <c r="U11" s="15"/>
      <c r="V11" s="921"/>
      <c r="W11" s="921"/>
      <c r="X11" s="15"/>
      <c r="Y11" s="921"/>
      <c r="Z11" s="921"/>
      <c r="AA11" s="15"/>
    </row>
    <row r="12" spans="2:27" ht="20.100000000000001" customHeight="1" x14ac:dyDescent="0.25">
      <c r="B12" s="11">
        <v>2004</v>
      </c>
      <c r="C12" s="106">
        <v>20</v>
      </c>
      <c r="D12" s="107"/>
      <c r="E12" s="107">
        <v>1</v>
      </c>
      <c r="F12" s="107"/>
      <c r="G12" s="152">
        <v>8936</v>
      </c>
      <c r="H12" s="148"/>
      <c r="I12" s="107">
        <v>84</v>
      </c>
      <c r="J12" s="107"/>
      <c r="K12" s="152">
        <v>178512</v>
      </c>
      <c r="L12" s="148"/>
      <c r="M12" s="107">
        <v>672</v>
      </c>
      <c r="N12" s="107"/>
      <c r="O12" s="155">
        <f t="shared" si="0"/>
        <v>21</v>
      </c>
      <c r="P12" s="324"/>
      <c r="Q12" s="324">
        <f t="shared" si="1"/>
        <v>9020</v>
      </c>
      <c r="R12" s="324"/>
      <c r="S12" s="324">
        <f t="shared" si="2"/>
        <v>179184</v>
      </c>
      <c r="T12" s="940"/>
      <c r="U12" s="15"/>
      <c r="V12" s="921"/>
      <c r="W12" s="921"/>
      <c r="X12" s="15"/>
      <c r="Y12" s="921"/>
      <c r="Z12" s="921"/>
      <c r="AA12" s="15"/>
    </row>
    <row r="13" spans="2:27" ht="20.100000000000001" customHeight="1" x14ac:dyDescent="0.25">
      <c r="B13" s="11">
        <v>2005</v>
      </c>
      <c r="C13" s="106">
        <v>8</v>
      </c>
      <c r="D13" s="107"/>
      <c r="E13" s="107">
        <v>4</v>
      </c>
      <c r="F13" s="107"/>
      <c r="G13" s="152">
        <v>3118</v>
      </c>
      <c r="H13" s="148"/>
      <c r="I13" s="107">
        <v>357</v>
      </c>
      <c r="J13" s="107"/>
      <c r="K13" s="152">
        <v>115952</v>
      </c>
      <c r="L13" s="148"/>
      <c r="M13" s="107">
        <v>2856</v>
      </c>
      <c r="N13" s="107"/>
      <c r="O13" s="155">
        <f t="shared" si="0"/>
        <v>12</v>
      </c>
      <c r="P13" s="324"/>
      <c r="Q13" s="324">
        <f t="shared" si="1"/>
        <v>3475</v>
      </c>
      <c r="R13" s="324"/>
      <c r="S13" s="324">
        <f t="shared" si="2"/>
        <v>118808</v>
      </c>
      <c r="T13" s="940"/>
      <c r="U13" s="15"/>
      <c r="V13" s="921"/>
      <c r="W13" s="921"/>
      <c r="X13" s="15"/>
      <c r="Y13" s="921"/>
      <c r="Z13" s="15"/>
      <c r="AA13" s="15"/>
    </row>
    <row r="14" spans="2:27" ht="20.100000000000001" customHeight="1" x14ac:dyDescent="0.25">
      <c r="B14" s="11">
        <v>2006</v>
      </c>
      <c r="C14" s="106">
        <v>8</v>
      </c>
      <c r="D14" s="107"/>
      <c r="E14" s="107">
        <v>2</v>
      </c>
      <c r="F14" s="107"/>
      <c r="G14" s="152">
        <v>2617</v>
      </c>
      <c r="H14" s="148"/>
      <c r="I14" s="107">
        <v>224</v>
      </c>
      <c r="J14" s="107"/>
      <c r="K14" s="152">
        <v>79056</v>
      </c>
      <c r="L14" s="148"/>
      <c r="M14" s="107">
        <v>3576</v>
      </c>
      <c r="N14" s="107"/>
      <c r="O14" s="155">
        <f t="shared" si="0"/>
        <v>10</v>
      </c>
      <c r="P14" s="324"/>
      <c r="Q14" s="324">
        <f t="shared" si="1"/>
        <v>2841</v>
      </c>
      <c r="R14" s="324"/>
      <c r="S14" s="324">
        <f t="shared" si="2"/>
        <v>82632</v>
      </c>
      <c r="T14" s="940"/>
      <c r="U14" s="14"/>
      <c r="V14" s="110"/>
      <c r="W14" s="110"/>
      <c r="X14" s="14"/>
      <c r="Y14" s="921"/>
      <c r="Z14" s="14"/>
      <c r="AA14" s="14"/>
    </row>
    <row r="15" spans="2:27" ht="20.100000000000001" customHeight="1" x14ac:dyDescent="0.25">
      <c r="B15" s="11">
        <v>2007</v>
      </c>
      <c r="C15" s="106">
        <v>29</v>
      </c>
      <c r="D15" s="107"/>
      <c r="E15" s="107">
        <v>0</v>
      </c>
      <c r="F15" s="107"/>
      <c r="G15" s="152">
        <v>41676</v>
      </c>
      <c r="H15" s="148"/>
      <c r="I15" s="107">
        <v>0</v>
      </c>
      <c r="J15" s="107"/>
      <c r="K15" s="152">
        <v>2057232</v>
      </c>
      <c r="L15" s="148"/>
      <c r="M15" s="107">
        <v>0</v>
      </c>
      <c r="N15" s="107"/>
      <c r="O15" s="155">
        <f t="shared" si="0"/>
        <v>29</v>
      </c>
      <c r="P15" s="324"/>
      <c r="Q15" s="324">
        <f t="shared" si="1"/>
        <v>41676</v>
      </c>
      <c r="R15" s="324"/>
      <c r="S15" s="324">
        <f t="shared" si="2"/>
        <v>2057232</v>
      </c>
      <c r="T15" s="940"/>
      <c r="U15" s="14"/>
      <c r="V15" s="922"/>
      <c r="W15" s="922"/>
      <c r="X15" s="14"/>
      <c r="Y15" s="921"/>
      <c r="Z15" s="14"/>
      <c r="AA15" s="14"/>
    </row>
    <row r="16" spans="2:27" ht="20.100000000000001" customHeight="1" x14ac:dyDescent="0.25">
      <c r="B16" s="11">
        <v>2008</v>
      </c>
      <c r="C16" s="106">
        <v>38</v>
      </c>
      <c r="D16" s="107"/>
      <c r="E16" s="107">
        <v>1</v>
      </c>
      <c r="F16" s="107"/>
      <c r="G16" s="152">
        <v>27862</v>
      </c>
      <c r="H16" s="148"/>
      <c r="I16" s="107">
        <v>274</v>
      </c>
      <c r="J16" s="107"/>
      <c r="K16" s="152">
        <v>1416232</v>
      </c>
      <c r="L16" s="148"/>
      <c r="M16" s="107">
        <v>2192</v>
      </c>
      <c r="N16" s="107"/>
      <c r="O16" s="155">
        <f t="shared" si="0"/>
        <v>39</v>
      </c>
      <c r="P16" s="324"/>
      <c r="Q16" s="324">
        <f t="shared" si="1"/>
        <v>28136</v>
      </c>
      <c r="R16" s="324"/>
      <c r="S16" s="324">
        <f t="shared" si="2"/>
        <v>1418424</v>
      </c>
      <c r="T16" s="940"/>
      <c r="U16" s="14"/>
      <c r="V16" s="922"/>
      <c r="W16" s="922"/>
      <c r="X16" s="14"/>
      <c r="Y16" s="921"/>
      <c r="Z16" s="14"/>
      <c r="AA16" s="14"/>
    </row>
    <row r="17" spans="2:27" ht="20.100000000000001" customHeight="1" x14ac:dyDescent="0.25">
      <c r="B17" s="11">
        <v>2009</v>
      </c>
      <c r="C17" s="106">
        <v>32</v>
      </c>
      <c r="D17" s="107"/>
      <c r="E17" s="107">
        <v>1</v>
      </c>
      <c r="F17" s="107"/>
      <c r="G17" s="152">
        <v>20484</v>
      </c>
      <c r="H17" s="148"/>
      <c r="I17" s="107">
        <v>93</v>
      </c>
      <c r="J17" s="107"/>
      <c r="K17" s="152">
        <v>1033360</v>
      </c>
      <c r="L17" s="148"/>
      <c r="M17" s="107">
        <v>1480</v>
      </c>
      <c r="N17" s="107"/>
      <c r="O17" s="155">
        <f t="shared" si="0"/>
        <v>33</v>
      </c>
      <c r="P17" s="324"/>
      <c r="Q17" s="324">
        <f t="shared" si="1"/>
        <v>20577</v>
      </c>
      <c r="R17" s="324"/>
      <c r="S17" s="324">
        <f t="shared" si="2"/>
        <v>1034840</v>
      </c>
      <c r="T17" s="940"/>
      <c r="U17" s="14"/>
      <c r="V17" s="922"/>
      <c r="W17" s="922"/>
      <c r="X17" s="14"/>
      <c r="Y17" s="921"/>
      <c r="Z17" s="14"/>
      <c r="AA17" s="14"/>
    </row>
    <row r="18" spans="2:27" ht="20.100000000000001" customHeight="1" x14ac:dyDescent="0.25">
      <c r="B18" s="11">
        <v>2010</v>
      </c>
      <c r="C18" s="106">
        <v>33</v>
      </c>
      <c r="D18" s="107"/>
      <c r="E18" s="107">
        <v>3</v>
      </c>
      <c r="F18" s="107"/>
      <c r="G18" s="152">
        <v>16063</v>
      </c>
      <c r="H18" s="148"/>
      <c r="I18" s="107">
        <v>314</v>
      </c>
      <c r="J18" s="107"/>
      <c r="K18" s="152">
        <v>586908</v>
      </c>
      <c r="L18" s="148"/>
      <c r="M18" s="107">
        <v>26632</v>
      </c>
      <c r="N18" s="107"/>
      <c r="O18" s="155">
        <f t="shared" si="0"/>
        <v>36</v>
      </c>
      <c r="P18" s="324"/>
      <c r="Q18" s="324">
        <f t="shared" si="1"/>
        <v>16377</v>
      </c>
      <c r="R18" s="324"/>
      <c r="S18" s="324">
        <f t="shared" si="2"/>
        <v>613540</v>
      </c>
      <c r="T18" s="940"/>
      <c r="U18" s="14"/>
      <c r="V18" s="922"/>
      <c r="W18" s="922"/>
      <c r="X18" s="14"/>
      <c r="Y18" s="921"/>
      <c r="Z18" s="14"/>
      <c r="AA18" s="14"/>
    </row>
    <row r="19" spans="2:27" ht="20.100000000000001" customHeight="1" x14ac:dyDescent="0.25">
      <c r="B19" s="11">
        <v>2011</v>
      </c>
      <c r="C19" s="106">
        <v>30</v>
      </c>
      <c r="D19" s="107"/>
      <c r="E19" s="107">
        <v>0</v>
      </c>
      <c r="F19" s="107"/>
      <c r="G19" s="152">
        <v>14416</v>
      </c>
      <c r="H19" s="148"/>
      <c r="I19" s="107">
        <v>0</v>
      </c>
      <c r="J19" s="107"/>
      <c r="K19" s="106">
        <v>1308808</v>
      </c>
      <c r="L19" s="148"/>
      <c r="M19" s="107">
        <v>0</v>
      </c>
      <c r="N19" s="107"/>
      <c r="O19" s="155">
        <f t="shared" si="0"/>
        <v>30</v>
      </c>
      <c r="P19" s="324"/>
      <c r="Q19" s="324">
        <f t="shared" si="1"/>
        <v>14416</v>
      </c>
      <c r="R19" s="324"/>
      <c r="S19" s="324">
        <f t="shared" si="2"/>
        <v>1308808</v>
      </c>
      <c r="T19" s="940"/>
      <c r="U19" s="14"/>
      <c r="V19" s="922"/>
      <c r="W19" s="922"/>
      <c r="X19" s="14"/>
      <c r="Y19" s="921"/>
      <c r="Z19" s="14"/>
      <c r="AA19" s="14"/>
    </row>
    <row r="20" spans="2:27" ht="20.100000000000001" customHeight="1" x14ac:dyDescent="0.25">
      <c r="B20" s="11">
        <v>2012</v>
      </c>
      <c r="C20" s="106">
        <v>30</v>
      </c>
      <c r="D20" s="107"/>
      <c r="E20" s="107">
        <v>0</v>
      </c>
      <c r="F20" s="107"/>
      <c r="G20" s="152">
        <v>9049</v>
      </c>
      <c r="H20" s="148"/>
      <c r="I20" s="107">
        <v>0</v>
      </c>
      <c r="J20" s="107"/>
      <c r="K20" s="106">
        <v>1034080</v>
      </c>
      <c r="L20" s="148"/>
      <c r="M20" s="107">
        <v>0</v>
      </c>
      <c r="N20" s="107"/>
      <c r="O20" s="155">
        <f t="shared" si="0"/>
        <v>30</v>
      </c>
      <c r="P20" s="324"/>
      <c r="Q20" s="324">
        <f t="shared" si="1"/>
        <v>9049</v>
      </c>
      <c r="R20" s="324"/>
      <c r="S20" s="324">
        <f t="shared" si="2"/>
        <v>1034080</v>
      </c>
      <c r="T20" s="940"/>
      <c r="U20" s="14"/>
      <c r="V20" s="922"/>
      <c r="W20" s="922"/>
      <c r="X20" s="14"/>
      <c r="Y20" s="921"/>
      <c r="Z20" s="14"/>
      <c r="AA20" s="14"/>
    </row>
    <row r="21" spans="2:27" ht="20.100000000000001" customHeight="1" x14ac:dyDescent="0.25">
      <c r="B21" s="11">
        <v>2013</v>
      </c>
      <c r="C21" s="106">
        <v>31</v>
      </c>
      <c r="D21" s="107"/>
      <c r="E21" s="107">
        <v>2</v>
      </c>
      <c r="F21" s="107"/>
      <c r="G21" s="152">
        <v>11906</v>
      </c>
      <c r="H21" s="148"/>
      <c r="I21" s="107">
        <v>238</v>
      </c>
      <c r="J21" s="107"/>
      <c r="K21" s="106">
        <v>1050186</v>
      </c>
      <c r="L21" s="148"/>
      <c r="M21" s="107">
        <v>6888</v>
      </c>
      <c r="N21" s="107"/>
      <c r="O21" s="155">
        <f t="shared" si="0"/>
        <v>33</v>
      </c>
      <c r="P21" s="324"/>
      <c r="Q21" s="324">
        <f t="shared" si="1"/>
        <v>12144</v>
      </c>
      <c r="R21" s="324"/>
      <c r="S21" s="324">
        <f t="shared" si="2"/>
        <v>1057074</v>
      </c>
      <c r="T21" s="940"/>
      <c r="U21" s="14"/>
      <c r="V21" s="922"/>
      <c r="W21" s="922"/>
      <c r="X21" s="14"/>
      <c r="Y21" s="921"/>
      <c r="Z21" s="14"/>
      <c r="AA21" s="14"/>
    </row>
    <row r="22" spans="2:27" ht="20.100000000000001" customHeight="1" x14ac:dyDescent="0.25">
      <c r="B22" s="11">
        <v>2014</v>
      </c>
      <c r="C22" s="106">
        <v>30</v>
      </c>
      <c r="D22" s="107"/>
      <c r="E22" s="107">
        <v>2</v>
      </c>
      <c r="F22" s="107"/>
      <c r="G22" s="152">
        <v>14549</v>
      </c>
      <c r="H22" s="148"/>
      <c r="I22" s="107">
        <v>199</v>
      </c>
      <c r="J22" s="107"/>
      <c r="K22" s="106">
        <v>1165360</v>
      </c>
      <c r="L22" s="148"/>
      <c r="M22" s="107">
        <v>4704</v>
      </c>
      <c r="N22" s="107"/>
      <c r="O22" s="155">
        <f t="shared" si="0"/>
        <v>32</v>
      </c>
      <c r="P22" s="324"/>
      <c r="Q22" s="324">
        <f t="shared" si="1"/>
        <v>14748</v>
      </c>
      <c r="R22" s="324"/>
      <c r="S22" s="324">
        <f t="shared" si="2"/>
        <v>1170064</v>
      </c>
      <c r="T22" s="940"/>
      <c r="U22" s="14"/>
      <c r="V22" s="922"/>
      <c r="W22" s="922"/>
      <c r="X22" s="14"/>
      <c r="Y22" s="921"/>
      <c r="Z22" s="14"/>
      <c r="AA22" s="14"/>
    </row>
    <row r="23" spans="2:27" ht="20.100000000000001" customHeight="1" x14ac:dyDescent="0.25">
      <c r="B23" s="11">
        <v>2015</v>
      </c>
      <c r="C23" s="106">
        <v>10</v>
      </c>
      <c r="D23" s="107"/>
      <c r="E23" s="107">
        <v>1</v>
      </c>
      <c r="F23" s="107"/>
      <c r="G23" s="152">
        <v>10447</v>
      </c>
      <c r="H23" s="148"/>
      <c r="I23" s="107">
        <v>726</v>
      </c>
      <c r="J23" s="107"/>
      <c r="K23" s="106">
        <v>1171104</v>
      </c>
      <c r="L23" s="148"/>
      <c r="M23" s="107">
        <v>5808</v>
      </c>
      <c r="N23" s="107"/>
      <c r="O23" s="155">
        <f t="shared" si="0"/>
        <v>11</v>
      </c>
      <c r="P23" s="324"/>
      <c r="Q23" s="324">
        <f t="shared" si="1"/>
        <v>11173</v>
      </c>
      <c r="R23" s="324"/>
      <c r="S23" s="324">
        <f t="shared" si="2"/>
        <v>1176912</v>
      </c>
      <c r="T23" s="940"/>
      <c r="U23" s="14"/>
      <c r="V23" s="922"/>
      <c r="W23" s="922"/>
      <c r="X23" s="14"/>
      <c r="Y23" s="921"/>
      <c r="Z23" s="14"/>
      <c r="AA23" s="14"/>
    </row>
    <row r="24" spans="2:27" ht="20.100000000000001" customHeight="1" x14ac:dyDescent="0.25">
      <c r="B24" s="11">
        <v>2016</v>
      </c>
      <c r="C24" s="106">
        <v>14</v>
      </c>
      <c r="D24" s="107"/>
      <c r="E24" s="107">
        <v>0</v>
      </c>
      <c r="F24" s="107"/>
      <c r="G24" s="152">
        <v>5565</v>
      </c>
      <c r="H24" s="148"/>
      <c r="I24" s="107">
        <v>0</v>
      </c>
      <c r="J24" s="107"/>
      <c r="K24" s="106">
        <v>544312</v>
      </c>
      <c r="L24" s="148"/>
      <c r="M24" s="107">
        <v>0</v>
      </c>
      <c r="N24" s="107"/>
      <c r="O24" s="155">
        <f t="shared" si="0"/>
        <v>14</v>
      </c>
      <c r="P24" s="324"/>
      <c r="Q24" s="324">
        <f t="shared" si="1"/>
        <v>5565</v>
      </c>
      <c r="R24" s="324"/>
      <c r="S24" s="324">
        <f t="shared" si="2"/>
        <v>544312</v>
      </c>
      <c r="T24" s="940"/>
      <c r="U24" s="14"/>
      <c r="V24" s="922"/>
      <c r="W24" s="922"/>
      <c r="X24" s="14"/>
      <c r="Y24" s="921"/>
      <c r="Z24" s="14"/>
      <c r="AA24" s="14"/>
    </row>
    <row r="25" spans="2:27" x14ac:dyDescent="0.25">
      <c r="B25" s="11">
        <v>2017</v>
      </c>
      <c r="C25" s="106">
        <v>14</v>
      </c>
      <c r="D25" s="107"/>
      <c r="E25" s="107">
        <v>0</v>
      </c>
      <c r="F25" s="107"/>
      <c r="G25" s="152">
        <v>8643</v>
      </c>
      <c r="H25" s="148"/>
      <c r="I25" s="107">
        <v>0</v>
      </c>
      <c r="J25" s="107"/>
      <c r="K25" s="106">
        <v>991464</v>
      </c>
      <c r="L25" s="148"/>
      <c r="M25" s="107">
        <v>0</v>
      </c>
      <c r="N25" s="107"/>
      <c r="O25" s="155">
        <f t="shared" si="0"/>
        <v>14</v>
      </c>
      <c r="P25" s="324"/>
      <c r="Q25" s="324">
        <f t="shared" si="1"/>
        <v>8643</v>
      </c>
      <c r="R25" s="324"/>
      <c r="S25" s="324">
        <f t="shared" si="2"/>
        <v>991464</v>
      </c>
      <c r="T25" s="940"/>
      <c r="U25" s="14"/>
      <c r="V25" s="922"/>
      <c r="W25" s="922"/>
      <c r="X25" s="14"/>
      <c r="Y25" s="921"/>
      <c r="Z25" s="14"/>
      <c r="AA25" s="14"/>
    </row>
    <row r="26" spans="2:27" ht="13.5" customHeight="1" thickBot="1" x14ac:dyDescent="0.3">
      <c r="B26" s="13"/>
      <c r="C26" s="923"/>
      <c r="D26" s="924"/>
      <c r="E26" s="924"/>
      <c r="F26" s="924"/>
      <c r="G26" s="52"/>
      <c r="H26" s="154"/>
      <c r="I26" s="924"/>
      <c r="J26" s="924"/>
      <c r="K26" s="52"/>
      <c r="L26" s="154"/>
      <c r="M26" s="924"/>
      <c r="N26" s="924"/>
      <c r="O26" s="156"/>
      <c r="P26" s="941"/>
      <c r="Q26" s="941"/>
      <c r="R26" s="941"/>
      <c r="S26" s="941"/>
      <c r="T26" s="942"/>
      <c r="U26" s="14"/>
      <c r="V26" s="922"/>
      <c r="W26" s="922"/>
      <c r="X26" s="14"/>
      <c r="Y26" s="921"/>
      <c r="Z26" s="14"/>
      <c r="AA26" s="14"/>
    </row>
    <row r="27" spans="2:27" ht="24" customHeight="1" x14ac:dyDescent="0.25">
      <c r="B27" s="996" t="s">
        <v>156</v>
      </c>
      <c r="C27" s="996"/>
      <c r="D27" s="996"/>
      <c r="E27" s="996"/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178"/>
      <c r="V27" s="178"/>
      <c r="W27" s="178"/>
      <c r="X27" s="178"/>
      <c r="Y27" s="178"/>
      <c r="Z27" s="178"/>
      <c r="AA27" s="178"/>
    </row>
    <row r="28" spans="2:27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921"/>
      <c r="Z28" s="15"/>
      <c r="AA28" s="15"/>
    </row>
  </sheetData>
  <mergeCells count="20">
    <mergeCell ref="B1:S1"/>
    <mergeCell ref="B2:S2"/>
    <mergeCell ref="B3:S3"/>
    <mergeCell ref="V3:Z3"/>
    <mergeCell ref="B4:S4"/>
    <mergeCell ref="E6:F6"/>
    <mergeCell ref="M6:N6"/>
    <mergeCell ref="G6:H6"/>
    <mergeCell ref="I6:J6"/>
    <mergeCell ref="B27:T27"/>
    <mergeCell ref="B5:B6"/>
    <mergeCell ref="C5:F5"/>
    <mergeCell ref="G5:J5"/>
    <mergeCell ref="K6:L6"/>
    <mergeCell ref="K5:N5"/>
    <mergeCell ref="O5:T5"/>
    <mergeCell ref="O6:P6"/>
    <mergeCell ref="Q6:R6"/>
    <mergeCell ref="S6:T6"/>
    <mergeCell ref="C6:D6"/>
  </mergeCells>
  <printOptions horizontalCentered="1" verticalCentered="1"/>
  <pageMargins left="0" right="0" top="0" bottom="0" header="0" footer="0"/>
  <pageSetup paperSize="9" scale="80" orientation="landscape" r:id="rId1"/>
  <ignoredErrors>
    <ignoredError sqref="O8:O25 Q8:R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7"/>
  <sheetViews>
    <sheetView showGridLines="0" topLeftCell="A11" zoomScaleNormal="100" zoomScaleSheetLayoutView="93" workbookViewId="0">
      <selection activeCell="L53" sqref="L53"/>
    </sheetView>
  </sheetViews>
  <sheetFormatPr baseColWidth="10" defaultRowHeight="13.2" x14ac:dyDescent="0.25"/>
  <cols>
    <col min="2" max="2" width="3.44140625" customWidth="1"/>
    <col min="3" max="4" width="16.44140625" customWidth="1"/>
    <col min="5" max="5" width="18" customWidth="1"/>
    <col min="6" max="6" width="6.109375" customWidth="1"/>
    <col min="7" max="10" width="12.5546875" customWidth="1"/>
    <col min="11" max="11" width="10.6640625" customWidth="1"/>
  </cols>
  <sheetData>
    <row r="1" spans="3:11" ht="38.25" customHeight="1" x14ac:dyDescent="0.25">
      <c r="C1" s="18"/>
      <c r="D1" s="193"/>
      <c r="E1" s="193"/>
      <c r="F1" s="193"/>
      <c r="H1" s="552"/>
      <c r="I1" s="552"/>
      <c r="J1" s="552"/>
      <c r="K1" s="552"/>
    </row>
    <row r="2" spans="3:11" ht="6" customHeight="1" x14ac:dyDescent="0.25">
      <c r="C2" s="193"/>
      <c r="D2" s="193"/>
      <c r="E2" s="193"/>
      <c r="F2" s="193"/>
      <c r="H2" s="552"/>
      <c r="I2" s="552"/>
      <c r="J2" s="552"/>
      <c r="K2" s="552"/>
    </row>
    <row r="3" spans="3:11" ht="37.5" customHeight="1" x14ac:dyDescent="0.25">
      <c r="H3" s="552"/>
      <c r="I3" s="552"/>
      <c r="J3" s="552"/>
      <c r="K3" s="552"/>
    </row>
    <row r="4" spans="3:11" ht="6" customHeight="1" x14ac:dyDescent="0.25">
      <c r="H4" s="552"/>
      <c r="I4" s="552"/>
      <c r="J4" s="552"/>
      <c r="K4" s="552"/>
    </row>
    <row r="5" spans="3:11" ht="36" customHeight="1" x14ac:dyDescent="0.25">
      <c r="H5" s="552"/>
      <c r="I5" s="552"/>
      <c r="J5" s="552"/>
      <c r="K5" s="552"/>
    </row>
    <row r="6" spans="3:11" ht="9.75" customHeight="1" x14ac:dyDescent="0.25">
      <c r="H6" s="552"/>
      <c r="I6" s="552"/>
      <c r="J6" s="552"/>
      <c r="K6" s="552"/>
    </row>
    <row r="7" spans="3:11" ht="18.75" customHeight="1" x14ac:dyDescent="0.25">
      <c r="H7" s="552"/>
      <c r="I7" s="552"/>
      <c r="J7" s="552"/>
      <c r="K7" s="552"/>
    </row>
    <row r="8" spans="3:11" ht="20.25" customHeight="1" x14ac:dyDescent="0.25">
      <c r="H8" s="552"/>
      <c r="I8" s="552"/>
      <c r="J8" s="552"/>
      <c r="K8" s="552"/>
    </row>
    <row r="9" spans="3:11" ht="21.75" customHeight="1" x14ac:dyDescent="0.25">
      <c r="H9" s="552"/>
      <c r="I9" s="552"/>
      <c r="J9" s="552"/>
      <c r="K9" s="552"/>
    </row>
    <row r="10" spans="3:11" ht="18.75" customHeight="1" x14ac:dyDescent="0.25">
      <c r="H10" s="552"/>
      <c r="I10" s="552"/>
      <c r="J10" s="552"/>
      <c r="K10" s="552"/>
    </row>
    <row r="11" spans="3:11" ht="15" customHeight="1" x14ac:dyDescent="0.25">
      <c r="H11" s="552"/>
      <c r="I11" s="552"/>
      <c r="J11" s="552"/>
      <c r="K11" s="552"/>
    </row>
    <row r="12" spans="3:11" x14ac:dyDescent="0.25">
      <c r="H12" s="552"/>
      <c r="I12" s="552"/>
      <c r="J12" s="552"/>
      <c r="K12" s="552"/>
    </row>
    <row r="13" spans="3:11" x14ac:dyDescent="0.25">
      <c r="H13" s="552"/>
      <c r="I13" s="552"/>
      <c r="J13" s="552"/>
      <c r="K13" s="552"/>
    </row>
    <row r="14" spans="3:11" x14ac:dyDescent="0.25">
      <c r="H14" s="552"/>
      <c r="I14" s="552"/>
      <c r="J14" s="552"/>
      <c r="K14" s="552"/>
    </row>
    <row r="15" spans="3:11" x14ac:dyDescent="0.25">
      <c r="H15" s="552"/>
      <c r="I15" s="552"/>
      <c r="J15" s="552"/>
      <c r="K15" s="552"/>
    </row>
    <row r="16" spans="3:11" x14ac:dyDescent="0.25">
      <c r="H16" s="552"/>
      <c r="I16" s="552"/>
      <c r="J16" s="552"/>
      <c r="K16" s="552"/>
    </row>
    <row r="17" spans="8:13" x14ac:dyDescent="0.25">
      <c r="H17" s="552"/>
      <c r="I17" s="552"/>
      <c r="J17" s="552"/>
      <c r="K17" s="552"/>
    </row>
    <row r="18" spans="8:13" x14ac:dyDescent="0.25">
      <c r="H18" s="552"/>
      <c r="I18" s="552"/>
      <c r="J18" s="552"/>
      <c r="K18" s="552"/>
    </row>
    <row r="19" spans="8:13" x14ac:dyDescent="0.25">
      <c r="H19" s="552"/>
      <c r="I19" s="552"/>
      <c r="J19" s="552"/>
      <c r="K19" s="552"/>
    </row>
    <row r="20" spans="8:13" x14ac:dyDescent="0.25">
      <c r="H20" s="552"/>
      <c r="I20" s="552"/>
      <c r="J20" s="552"/>
      <c r="K20" s="552"/>
    </row>
    <row r="21" spans="8:13" x14ac:dyDescent="0.25">
      <c r="H21" s="552"/>
      <c r="I21" s="552"/>
      <c r="J21" s="552"/>
      <c r="K21" s="552"/>
    </row>
    <row r="22" spans="8:13" x14ac:dyDescent="0.25">
      <c r="H22" s="552"/>
      <c r="I22" s="552"/>
      <c r="J22" s="552"/>
      <c r="K22" s="552"/>
    </row>
    <row r="23" spans="8:13" x14ac:dyDescent="0.25">
      <c r="H23" s="552"/>
      <c r="I23" s="552"/>
      <c r="J23" s="552"/>
      <c r="K23" s="552"/>
    </row>
    <row r="24" spans="8:13" x14ac:dyDescent="0.25">
      <c r="H24" s="552"/>
      <c r="I24" s="552"/>
      <c r="J24" s="552"/>
      <c r="K24" s="552"/>
      <c r="M24" s="552"/>
    </row>
    <row r="25" spans="8:13" x14ac:dyDescent="0.25">
      <c r="H25" s="552"/>
      <c r="I25" s="552"/>
      <c r="J25" s="552"/>
      <c r="K25" s="552"/>
    </row>
    <row r="26" spans="8:13" x14ac:dyDescent="0.25">
      <c r="H26" s="552"/>
      <c r="I26" s="552"/>
      <c r="J26" s="552"/>
      <c r="K26" s="552"/>
    </row>
    <row r="27" spans="8:13" x14ac:dyDescent="0.25">
      <c r="H27" s="552"/>
      <c r="I27" s="552"/>
      <c r="J27" s="552"/>
      <c r="K27" s="552"/>
    </row>
    <row r="28" spans="8:13" x14ac:dyDescent="0.25">
      <c r="H28" s="552"/>
      <c r="I28" s="552"/>
      <c r="J28" s="552"/>
      <c r="K28" s="552"/>
    </row>
    <row r="29" spans="8:13" x14ac:dyDescent="0.25">
      <c r="H29" s="552"/>
      <c r="I29" s="552"/>
      <c r="J29" s="552"/>
      <c r="K29" s="552"/>
    </row>
    <row r="30" spans="8:13" x14ac:dyDescent="0.25">
      <c r="H30" s="552"/>
      <c r="I30" s="552"/>
      <c r="J30" s="552"/>
      <c r="K30" s="552"/>
    </row>
    <row r="31" spans="8:13" x14ac:dyDescent="0.25">
      <c r="H31" s="552"/>
      <c r="I31" s="552"/>
      <c r="J31" s="552"/>
      <c r="K31" s="552"/>
    </row>
    <row r="32" spans="8:13" x14ac:dyDescent="0.25">
      <c r="H32" s="552"/>
      <c r="I32" s="552"/>
      <c r="J32" s="552"/>
      <c r="K32" s="552"/>
    </row>
    <row r="33" spans="3:11" x14ac:dyDescent="0.25">
      <c r="H33" s="552"/>
      <c r="I33" s="552"/>
      <c r="J33" s="552"/>
      <c r="K33" s="552"/>
    </row>
    <row r="34" spans="3:11" x14ac:dyDescent="0.25">
      <c r="H34" s="552"/>
      <c r="I34" s="552"/>
      <c r="J34" s="552"/>
      <c r="K34" s="552"/>
    </row>
    <row r="35" spans="3:11" x14ac:dyDescent="0.25">
      <c r="H35" s="552"/>
      <c r="I35" s="552"/>
      <c r="J35" s="552"/>
      <c r="K35" s="552"/>
    </row>
    <row r="36" spans="3:11" x14ac:dyDescent="0.25">
      <c r="H36" s="552"/>
      <c r="I36" s="552"/>
      <c r="J36" s="552"/>
      <c r="K36" s="552"/>
    </row>
    <row r="37" spans="3:11" x14ac:dyDescent="0.25">
      <c r="H37" s="552"/>
      <c r="I37" s="552"/>
      <c r="J37" s="552"/>
      <c r="K37" s="552"/>
    </row>
    <row r="38" spans="3:11" x14ac:dyDescent="0.25">
      <c r="H38" s="552"/>
      <c r="I38" s="552"/>
      <c r="J38" s="552"/>
      <c r="K38" s="552"/>
    </row>
    <row r="39" spans="3:11" x14ac:dyDescent="0.25">
      <c r="H39" s="552"/>
      <c r="I39" s="552"/>
      <c r="J39" s="552"/>
      <c r="K39" s="552"/>
    </row>
    <row r="40" spans="3:11" x14ac:dyDescent="0.25">
      <c r="H40" s="552"/>
      <c r="I40" s="552"/>
      <c r="J40" s="552"/>
      <c r="K40" s="552"/>
    </row>
    <row r="41" spans="3:11" x14ac:dyDescent="0.25">
      <c r="H41" s="552"/>
      <c r="I41" s="552"/>
      <c r="J41" s="552"/>
      <c r="K41" s="552"/>
    </row>
    <row r="42" spans="3:11" x14ac:dyDescent="0.25">
      <c r="H42" s="552"/>
      <c r="I42" s="552"/>
      <c r="J42" s="552"/>
      <c r="K42" s="552"/>
    </row>
    <row r="43" spans="3:11" x14ac:dyDescent="0.25">
      <c r="H43" s="552"/>
      <c r="I43" s="552"/>
      <c r="J43" s="552"/>
      <c r="K43" s="552"/>
    </row>
    <row r="44" spans="3:11" x14ac:dyDescent="0.25">
      <c r="H44" s="552"/>
      <c r="I44" s="552"/>
      <c r="J44" s="552"/>
      <c r="K44" s="552"/>
    </row>
    <row r="45" spans="3:11" ht="11.25" customHeight="1" x14ac:dyDescent="0.25">
      <c r="H45" s="552"/>
      <c r="I45" s="552"/>
      <c r="J45" s="552"/>
      <c r="K45" s="552"/>
    </row>
    <row r="46" spans="3:11" x14ac:dyDescent="0.25">
      <c r="G46" s="18" t="s">
        <v>275</v>
      </c>
      <c r="H46" s="552"/>
      <c r="I46" s="552"/>
      <c r="J46" s="552"/>
      <c r="K46" s="552"/>
    </row>
    <row r="47" spans="3:11" x14ac:dyDescent="0.25">
      <c r="H47" s="552"/>
      <c r="I47" s="552"/>
      <c r="J47" s="552"/>
      <c r="K47" s="552"/>
    </row>
    <row r="48" spans="3:11" x14ac:dyDescent="0.25">
      <c r="C48" s="18"/>
      <c r="H48" s="552"/>
      <c r="I48" s="552"/>
      <c r="J48" s="552"/>
      <c r="K48" s="552"/>
    </row>
    <row r="49" spans="8:11" x14ac:dyDescent="0.25">
      <c r="H49" s="552"/>
      <c r="I49" s="552"/>
      <c r="J49" s="552"/>
      <c r="K49" s="552"/>
    </row>
    <row r="50" spans="8:11" x14ac:dyDescent="0.25">
      <c r="H50" s="552"/>
      <c r="I50" s="552"/>
      <c r="J50" s="552"/>
      <c r="K50" s="552"/>
    </row>
    <row r="51" spans="8:11" x14ac:dyDescent="0.25">
      <c r="H51" s="552"/>
      <c r="I51" s="552"/>
      <c r="J51" s="552"/>
      <c r="K51" s="552"/>
    </row>
    <row r="52" spans="8:11" x14ac:dyDescent="0.25">
      <c r="H52" s="552"/>
      <c r="I52" s="552"/>
      <c r="J52" s="552"/>
      <c r="K52" s="552"/>
    </row>
    <row r="53" spans="8:11" x14ac:dyDescent="0.25">
      <c r="H53" s="552"/>
      <c r="I53" s="552"/>
      <c r="J53" s="552"/>
      <c r="K53" s="552"/>
    </row>
    <row r="54" spans="8:11" x14ac:dyDescent="0.25">
      <c r="H54" s="552"/>
      <c r="I54" s="552"/>
      <c r="J54" s="552"/>
      <c r="K54" s="552"/>
    </row>
    <row r="55" spans="8:11" x14ac:dyDescent="0.25">
      <c r="H55" s="552"/>
      <c r="I55" s="552"/>
      <c r="J55" s="552"/>
      <c r="K55" s="552"/>
    </row>
    <row r="56" spans="8:11" x14ac:dyDescent="0.25">
      <c r="H56" s="552"/>
      <c r="I56" s="552"/>
      <c r="J56" s="552"/>
      <c r="K56" s="552"/>
    </row>
    <row r="57" spans="8:11" x14ac:dyDescent="0.25">
      <c r="H57" s="552"/>
      <c r="I57" s="552"/>
      <c r="J57" s="552"/>
      <c r="K57" s="552"/>
    </row>
  </sheetData>
  <printOptions horizontalCentered="1" verticalCentered="1"/>
  <pageMargins left="0" right="0" top="0" bottom="0" header="0" footer="0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8"/>
  <sheetViews>
    <sheetView showGridLines="0" topLeftCell="A17" zoomScaleNormal="100" zoomScaleSheetLayoutView="93" workbookViewId="0">
      <selection activeCell="L38" sqref="L38"/>
    </sheetView>
  </sheetViews>
  <sheetFormatPr baseColWidth="10" defaultRowHeight="13.2" x14ac:dyDescent="0.25"/>
  <cols>
    <col min="2" max="2" width="3.44140625" customWidth="1"/>
    <col min="3" max="3" width="13.88671875" customWidth="1"/>
    <col min="4" max="4" width="15" customWidth="1"/>
    <col min="5" max="5" width="25.44140625" customWidth="1"/>
    <col min="6" max="6" width="14.6640625" customWidth="1"/>
    <col min="7" max="7" width="7.109375" customWidth="1"/>
    <col min="8" max="8" width="16.33203125" customWidth="1"/>
    <col min="9" max="9" width="16" customWidth="1"/>
    <col min="10" max="10" width="14" customWidth="1"/>
    <col min="11" max="11" width="11.44140625" customWidth="1"/>
  </cols>
  <sheetData>
    <row r="1" spans="8:11" ht="5.25" customHeight="1" x14ac:dyDescent="0.25"/>
    <row r="2" spans="8:11" ht="6" customHeight="1" x14ac:dyDescent="0.25">
      <c r="H2" s="552"/>
      <c r="I2" s="552"/>
      <c r="J2" s="552"/>
      <c r="K2" s="552"/>
    </row>
    <row r="3" spans="8:11" ht="37.5" customHeight="1" x14ac:dyDescent="0.25">
      <c r="H3" s="552"/>
      <c r="I3" s="552"/>
      <c r="J3" s="552"/>
      <c r="K3" s="552"/>
    </row>
    <row r="4" spans="8:11" ht="6" customHeight="1" x14ac:dyDescent="0.25">
      <c r="H4" s="552"/>
      <c r="I4" s="552"/>
      <c r="J4" s="552"/>
      <c r="K4" s="552"/>
    </row>
    <row r="5" spans="8:11" ht="36" customHeight="1" x14ac:dyDescent="0.25">
      <c r="H5" s="552"/>
      <c r="I5" s="552"/>
      <c r="J5" s="552"/>
      <c r="K5" s="552"/>
    </row>
    <row r="6" spans="8:11" ht="9.75" customHeight="1" x14ac:dyDescent="0.25">
      <c r="H6" s="552"/>
      <c r="I6" s="552"/>
      <c r="J6" s="552"/>
      <c r="K6" s="552"/>
    </row>
    <row r="7" spans="8:11" ht="18.75" customHeight="1" x14ac:dyDescent="0.25">
      <c r="H7" s="552"/>
      <c r="I7" s="552"/>
      <c r="J7" s="552"/>
      <c r="K7" s="552"/>
    </row>
    <row r="8" spans="8:11" ht="20.25" customHeight="1" x14ac:dyDescent="0.25">
      <c r="H8" s="552"/>
      <c r="I8" s="552"/>
      <c r="J8" s="552"/>
      <c r="K8" s="552"/>
    </row>
    <row r="9" spans="8:11" ht="21.75" customHeight="1" x14ac:dyDescent="0.25">
      <c r="H9" s="552"/>
      <c r="I9" s="552"/>
      <c r="J9" s="552"/>
      <c r="K9" s="552"/>
    </row>
    <row r="10" spans="8:11" ht="18.75" customHeight="1" x14ac:dyDescent="0.25">
      <c r="H10" s="552"/>
      <c r="I10" s="552"/>
      <c r="J10" s="552"/>
      <c r="K10" s="552"/>
    </row>
    <row r="11" spans="8:11" ht="15" customHeight="1" x14ac:dyDescent="0.25">
      <c r="H11" s="552"/>
      <c r="I11" s="552"/>
      <c r="J11" s="552"/>
      <c r="K11" s="552"/>
    </row>
    <row r="12" spans="8:11" x14ac:dyDescent="0.25">
      <c r="H12" s="552"/>
      <c r="I12" s="552"/>
      <c r="J12" s="552"/>
      <c r="K12" s="552"/>
    </row>
    <row r="13" spans="8:11" x14ac:dyDescent="0.25">
      <c r="H13" s="552"/>
      <c r="I13" s="552"/>
      <c r="J13" s="552"/>
      <c r="K13" s="552"/>
    </row>
    <row r="14" spans="8:11" x14ac:dyDescent="0.25">
      <c r="H14" s="552"/>
      <c r="I14" s="552"/>
      <c r="J14" s="552"/>
      <c r="K14" s="552"/>
    </row>
    <row r="15" spans="8:11" x14ac:dyDescent="0.25">
      <c r="H15" s="552"/>
      <c r="I15" s="552"/>
      <c r="J15" s="552"/>
      <c r="K15" s="552"/>
    </row>
    <row r="16" spans="8:11" x14ac:dyDescent="0.25">
      <c r="H16" s="552"/>
      <c r="I16" s="552"/>
      <c r="J16" s="552"/>
      <c r="K16" s="552"/>
    </row>
    <row r="17" spans="8:13" x14ac:dyDescent="0.25">
      <c r="H17" s="552"/>
      <c r="I17" s="552"/>
      <c r="J17" s="552"/>
      <c r="K17" s="552"/>
    </row>
    <row r="18" spans="8:13" x14ac:dyDescent="0.25">
      <c r="H18" s="552"/>
      <c r="I18" s="552"/>
      <c r="J18" s="552"/>
      <c r="K18" s="552"/>
    </row>
    <row r="19" spans="8:13" x14ac:dyDescent="0.25">
      <c r="H19" s="552"/>
      <c r="I19" s="552"/>
      <c r="J19" s="552"/>
      <c r="K19" s="552"/>
    </row>
    <row r="20" spans="8:13" x14ac:dyDescent="0.25">
      <c r="H20" s="552"/>
      <c r="I20" s="552"/>
      <c r="J20" s="552"/>
      <c r="K20" s="552"/>
    </row>
    <row r="21" spans="8:13" x14ac:dyDescent="0.25">
      <c r="H21" s="552"/>
      <c r="I21" s="552"/>
      <c r="J21" s="552"/>
      <c r="K21" s="552"/>
    </row>
    <row r="22" spans="8:13" x14ac:dyDescent="0.25">
      <c r="H22" s="552"/>
      <c r="I22" s="552"/>
      <c r="J22" s="552"/>
      <c r="K22" s="552"/>
    </row>
    <row r="23" spans="8:13" x14ac:dyDescent="0.25">
      <c r="H23" s="552"/>
      <c r="I23" s="552"/>
      <c r="J23" s="552"/>
      <c r="K23" s="552"/>
    </row>
    <row r="24" spans="8:13" x14ac:dyDescent="0.25">
      <c r="H24" s="552"/>
      <c r="I24" s="552"/>
      <c r="J24" s="552"/>
      <c r="K24" s="552"/>
      <c r="M24" s="552"/>
    </row>
    <row r="25" spans="8:13" x14ac:dyDescent="0.25">
      <c r="H25" s="552"/>
      <c r="I25" s="552"/>
      <c r="J25" s="552"/>
      <c r="K25" s="552"/>
    </row>
    <row r="26" spans="8:13" x14ac:dyDescent="0.25">
      <c r="H26" s="552"/>
      <c r="I26" s="552"/>
      <c r="J26" s="552"/>
      <c r="K26" s="552"/>
    </row>
    <row r="27" spans="8:13" x14ac:dyDescent="0.25">
      <c r="H27" s="552"/>
      <c r="I27" s="552"/>
      <c r="J27" s="552"/>
      <c r="K27" s="552"/>
    </row>
    <row r="28" spans="8:13" x14ac:dyDescent="0.25">
      <c r="H28" s="552"/>
      <c r="I28" s="552"/>
      <c r="J28" s="552"/>
      <c r="K28" s="552"/>
    </row>
    <row r="29" spans="8:13" x14ac:dyDescent="0.25">
      <c r="H29" s="552"/>
      <c r="I29" s="552"/>
      <c r="J29" s="552"/>
      <c r="K29" s="552"/>
    </row>
    <row r="30" spans="8:13" x14ac:dyDescent="0.25">
      <c r="H30" s="552"/>
      <c r="I30" s="552"/>
      <c r="J30" s="552"/>
      <c r="K30" s="552"/>
    </row>
    <row r="31" spans="8:13" x14ac:dyDescent="0.25">
      <c r="H31" s="552"/>
      <c r="I31" s="552"/>
      <c r="J31" s="552"/>
      <c r="K31" s="552"/>
    </row>
    <row r="32" spans="8:13" x14ac:dyDescent="0.25">
      <c r="H32" s="552"/>
      <c r="I32" s="552"/>
      <c r="J32" s="552"/>
      <c r="K32" s="552"/>
    </row>
    <row r="33" spans="8:11" x14ac:dyDescent="0.25">
      <c r="H33" s="552"/>
      <c r="I33" s="552"/>
      <c r="J33" s="552"/>
      <c r="K33" s="552"/>
    </row>
    <row r="34" spans="8:11" x14ac:dyDescent="0.25">
      <c r="H34" s="552"/>
      <c r="I34" s="552"/>
      <c r="J34" s="552"/>
      <c r="K34" s="552"/>
    </row>
    <row r="35" spans="8:11" x14ac:dyDescent="0.25">
      <c r="H35" s="552"/>
      <c r="I35" s="552"/>
      <c r="J35" s="552"/>
      <c r="K35" s="552"/>
    </row>
    <row r="36" spans="8:11" x14ac:dyDescent="0.25">
      <c r="H36" s="552"/>
      <c r="I36" s="552"/>
      <c r="J36" s="552"/>
      <c r="K36" s="552"/>
    </row>
    <row r="37" spans="8:11" x14ac:dyDescent="0.25">
      <c r="H37" s="552"/>
      <c r="I37" s="552"/>
      <c r="J37" s="552"/>
      <c r="K37" s="552"/>
    </row>
    <row r="38" spans="8:11" x14ac:dyDescent="0.25">
      <c r="H38" s="552"/>
      <c r="I38" s="552"/>
      <c r="J38" s="552"/>
      <c r="K38" s="552"/>
    </row>
    <row r="39" spans="8:11" x14ac:dyDescent="0.25">
      <c r="H39" s="552"/>
      <c r="I39" s="552"/>
      <c r="J39" s="552"/>
      <c r="K39" s="552"/>
    </row>
    <row r="40" spans="8:11" x14ac:dyDescent="0.25">
      <c r="H40" s="552"/>
      <c r="I40" s="552"/>
      <c r="J40" s="552"/>
      <c r="K40" s="552"/>
    </row>
    <row r="41" spans="8:11" x14ac:dyDescent="0.25">
      <c r="H41" s="552"/>
      <c r="I41" s="552"/>
      <c r="J41" s="552"/>
      <c r="K41" s="552"/>
    </row>
    <row r="42" spans="8:11" x14ac:dyDescent="0.25">
      <c r="H42" s="552"/>
      <c r="I42" s="552"/>
      <c r="J42" s="552"/>
      <c r="K42" s="552"/>
    </row>
    <row r="43" spans="8:11" x14ac:dyDescent="0.25">
      <c r="H43" s="552"/>
      <c r="I43" s="552"/>
      <c r="J43" s="552"/>
      <c r="K43" s="552"/>
    </row>
    <row r="44" spans="8:11" x14ac:dyDescent="0.25">
      <c r="H44" s="552"/>
      <c r="I44" s="552"/>
      <c r="J44" s="552"/>
      <c r="K44" s="552"/>
    </row>
    <row r="45" spans="8:11" ht="11.25" customHeight="1" x14ac:dyDescent="0.25">
      <c r="H45" s="552"/>
      <c r="I45" s="552"/>
      <c r="J45" s="552"/>
      <c r="K45" s="552"/>
    </row>
    <row r="46" spans="8:11" x14ac:dyDescent="0.25">
      <c r="H46" s="552"/>
      <c r="I46" s="552"/>
      <c r="J46" s="552"/>
      <c r="K46" s="552"/>
    </row>
    <row r="47" spans="8:11" x14ac:dyDescent="0.25">
      <c r="H47" s="552"/>
      <c r="I47" s="552"/>
      <c r="J47" s="552"/>
      <c r="K47" s="552"/>
    </row>
    <row r="48" spans="8:11" x14ac:dyDescent="0.25">
      <c r="H48" s="552"/>
      <c r="I48" s="552"/>
      <c r="J48" s="552"/>
      <c r="K48" s="552"/>
    </row>
    <row r="49" spans="3:11" x14ac:dyDescent="0.25">
      <c r="H49" s="552"/>
      <c r="I49" s="552"/>
      <c r="J49" s="552"/>
      <c r="K49" s="552"/>
    </row>
    <row r="50" spans="3:11" x14ac:dyDescent="0.25">
      <c r="C50" s="18" t="s">
        <v>276</v>
      </c>
      <c r="H50" s="552"/>
      <c r="I50" s="552"/>
      <c r="J50" s="552"/>
      <c r="K50" s="552"/>
    </row>
    <row r="51" spans="3:11" x14ac:dyDescent="0.25">
      <c r="H51" s="552"/>
      <c r="I51" s="552"/>
      <c r="J51" s="552"/>
      <c r="K51" s="552"/>
    </row>
    <row r="52" spans="3:11" x14ac:dyDescent="0.25">
      <c r="H52" s="552"/>
      <c r="I52" s="552"/>
      <c r="J52" s="552"/>
      <c r="K52" s="552"/>
    </row>
    <row r="53" spans="3:11" x14ac:dyDescent="0.25">
      <c r="H53" s="552"/>
      <c r="I53" s="552"/>
      <c r="J53" s="552"/>
      <c r="K53" s="552"/>
    </row>
    <row r="54" spans="3:11" x14ac:dyDescent="0.25">
      <c r="H54" s="552"/>
      <c r="I54" s="552"/>
      <c r="J54" s="552"/>
      <c r="K54" s="552"/>
    </row>
    <row r="55" spans="3:11" x14ac:dyDescent="0.25">
      <c r="H55" s="552"/>
      <c r="I55" s="552"/>
      <c r="J55" s="552"/>
      <c r="K55" s="552"/>
    </row>
    <row r="56" spans="3:11" x14ac:dyDescent="0.25">
      <c r="H56" s="552"/>
      <c r="I56" s="552"/>
      <c r="J56" s="552"/>
      <c r="K56" s="552"/>
    </row>
    <row r="57" spans="3:11" x14ac:dyDescent="0.25">
      <c r="H57" s="552"/>
      <c r="I57" s="552"/>
      <c r="J57" s="552"/>
      <c r="K57" s="552"/>
    </row>
    <row r="58" spans="3:11" ht="21" customHeight="1" x14ac:dyDescent="0.25"/>
  </sheetData>
  <printOptions horizontalCentered="1" vertic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5"/>
  <sheetViews>
    <sheetView showGridLines="0" topLeftCell="A32" zoomScaleNormal="100" zoomScaleSheetLayoutView="93" workbookViewId="0">
      <selection activeCell="L53" sqref="L53"/>
    </sheetView>
  </sheetViews>
  <sheetFormatPr baseColWidth="10" defaultRowHeight="13.2" x14ac:dyDescent="0.25"/>
  <cols>
    <col min="2" max="2" width="3.44140625" customWidth="1"/>
    <col min="3" max="3" width="24.6640625" customWidth="1"/>
    <col min="4" max="4" width="19.5546875" customWidth="1"/>
    <col min="5" max="5" width="19" customWidth="1"/>
    <col min="6" max="6" width="6.109375" customWidth="1"/>
    <col min="7" max="9" width="12.5546875" customWidth="1"/>
    <col min="10" max="10" width="19.33203125" customWidth="1"/>
    <col min="11" max="11" width="10.6640625" customWidth="1"/>
  </cols>
  <sheetData>
    <row r="1" spans="3:11" ht="38.25" customHeight="1" x14ac:dyDescent="0.25">
      <c r="C1" s="18"/>
      <c r="D1" s="193"/>
      <c r="E1" s="193"/>
      <c r="F1" s="193"/>
      <c r="H1" s="552"/>
      <c r="I1" s="552"/>
      <c r="J1" s="552"/>
      <c r="K1" s="552"/>
    </row>
    <row r="2" spans="3:11" ht="6" customHeight="1" x14ac:dyDescent="0.25">
      <c r="C2" s="193"/>
      <c r="D2" s="193"/>
      <c r="E2" s="193"/>
      <c r="F2" s="193"/>
      <c r="H2" s="552"/>
      <c r="I2" s="552"/>
      <c r="J2" s="552"/>
      <c r="K2" s="552"/>
    </row>
    <row r="3" spans="3:11" ht="37.5" customHeight="1" x14ac:dyDescent="0.25">
      <c r="H3" s="552"/>
      <c r="I3" s="552"/>
      <c r="J3" s="552"/>
      <c r="K3" s="552"/>
    </row>
    <row r="4" spans="3:11" ht="6" customHeight="1" x14ac:dyDescent="0.25">
      <c r="H4" s="552"/>
      <c r="I4" s="552"/>
      <c r="J4" s="552"/>
      <c r="K4" s="552"/>
    </row>
    <row r="5" spans="3:11" ht="36" customHeight="1" x14ac:dyDescent="0.25">
      <c r="H5" s="552"/>
      <c r="I5" s="552"/>
      <c r="J5" s="552"/>
      <c r="K5" s="552"/>
    </row>
    <row r="6" spans="3:11" ht="9.75" customHeight="1" x14ac:dyDescent="0.25">
      <c r="H6" s="552"/>
      <c r="I6" s="552"/>
      <c r="J6" s="552"/>
      <c r="K6" s="552"/>
    </row>
    <row r="7" spans="3:11" ht="18.75" customHeight="1" x14ac:dyDescent="0.25">
      <c r="H7" s="552"/>
      <c r="I7" s="552"/>
      <c r="J7" s="552"/>
      <c r="K7" s="552"/>
    </row>
    <row r="8" spans="3:11" ht="20.25" customHeight="1" x14ac:dyDescent="0.25">
      <c r="H8" s="552"/>
      <c r="I8" s="552"/>
      <c r="J8" s="552"/>
      <c r="K8" s="552"/>
    </row>
    <row r="9" spans="3:11" ht="21.75" customHeight="1" x14ac:dyDescent="0.25">
      <c r="H9" s="552"/>
      <c r="I9" s="552"/>
      <c r="J9" s="552"/>
      <c r="K9" s="552"/>
    </row>
    <row r="10" spans="3:11" ht="18.75" customHeight="1" x14ac:dyDescent="0.25">
      <c r="H10" s="552"/>
      <c r="I10" s="552"/>
      <c r="J10" s="552"/>
      <c r="K10" s="552"/>
    </row>
    <row r="11" spans="3:11" ht="15" customHeight="1" x14ac:dyDescent="0.25">
      <c r="H11" s="552"/>
      <c r="I11" s="552"/>
      <c r="J11" s="552"/>
      <c r="K11" s="552"/>
    </row>
    <row r="12" spans="3:11" x14ac:dyDescent="0.25">
      <c r="H12" s="552"/>
      <c r="I12" s="552"/>
      <c r="J12" s="552"/>
      <c r="K12" s="552"/>
    </row>
    <row r="13" spans="3:11" x14ac:dyDescent="0.25">
      <c r="H13" s="552"/>
      <c r="I13" s="552"/>
      <c r="J13" s="552"/>
      <c r="K13" s="552"/>
    </row>
    <row r="14" spans="3:11" x14ac:dyDescent="0.25">
      <c r="H14" s="552"/>
      <c r="I14" s="552"/>
      <c r="J14" s="552"/>
      <c r="K14" s="552"/>
    </row>
    <row r="15" spans="3:11" x14ac:dyDescent="0.25">
      <c r="H15" s="552"/>
      <c r="I15" s="552"/>
      <c r="J15" s="552"/>
      <c r="K15" s="552"/>
    </row>
    <row r="16" spans="3:11" x14ac:dyDescent="0.25">
      <c r="H16" s="552"/>
      <c r="I16" s="552"/>
      <c r="J16" s="552"/>
      <c r="K16" s="552"/>
    </row>
    <row r="17" spans="8:13" x14ac:dyDescent="0.25">
      <c r="H17" s="552"/>
      <c r="I17" s="552"/>
      <c r="J17" s="552"/>
      <c r="K17" s="552"/>
    </row>
    <row r="18" spans="8:13" x14ac:dyDescent="0.25">
      <c r="H18" s="552"/>
      <c r="I18" s="552"/>
      <c r="J18" s="552"/>
      <c r="K18" s="552"/>
    </row>
    <row r="19" spans="8:13" x14ac:dyDescent="0.25">
      <c r="H19" s="552"/>
      <c r="I19" s="552"/>
      <c r="J19" s="552"/>
      <c r="K19" s="552"/>
    </row>
    <row r="20" spans="8:13" x14ac:dyDescent="0.25">
      <c r="H20" s="552"/>
      <c r="I20" s="552"/>
      <c r="J20" s="552"/>
      <c r="K20" s="552"/>
    </row>
    <row r="21" spans="8:13" x14ac:dyDescent="0.25">
      <c r="H21" s="552"/>
      <c r="I21" s="552"/>
      <c r="J21" s="552"/>
      <c r="K21" s="552"/>
    </row>
    <row r="22" spans="8:13" x14ac:dyDescent="0.25">
      <c r="H22" s="552"/>
      <c r="I22" s="552"/>
      <c r="J22" s="552"/>
      <c r="K22" s="552"/>
    </row>
    <row r="23" spans="8:13" x14ac:dyDescent="0.25">
      <c r="H23" s="552"/>
      <c r="I23" s="552"/>
      <c r="J23" s="552"/>
      <c r="K23" s="552"/>
    </row>
    <row r="24" spans="8:13" x14ac:dyDescent="0.25">
      <c r="H24" s="552"/>
      <c r="I24" s="552"/>
      <c r="J24" s="552"/>
      <c r="K24" s="552"/>
      <c r="M24" s="552"/>
    </row>
    <row r="25" spans="8:13" x14ac:dyDescent="0.25">
      <c r="H25" s="552"/>
      <c r="I25" s="552"/>
      <c r="J25" s="552"/>
      <c r="K25" s="552"/>
    </row>
    <row r="26" spans="8:13" x14ac:dyDescent="0.25">
      <c r="H26" s="552"/>
      <c r="I26" s="552"/>
      <c r="J26" s="552"/>
      <c r="K26" s="552"/>
    </row>
    <row r="27" spans="8:13" x14ac:dyDescent="0.25">
      <c r="H27" s="552"/>
      <c r="I27" s="552"/>
      <c r="J27" s="552"/>
      <c r="K27" s="552"/>
    </row>
    <row r="28" spans="8:13" x14ac:dyDescent="0.25">
      <c r="H28" s="552"/>
      <c r="I28" s="552"/>
      <c r="J28" s="552"/>
      <c r="K28" s="552"/>
    </row>
    <row r="29" spans="8:13" x14ac:dyDescent="0.25">
      <c r="H29" s="552"/>
      <c r="I29" s="552"/>
      <c r="J29" s="552"/>
      <c r="K29" s="552"/>
    </row>
    <row r="30" spans="8:13" x14ac:dyDescent="0.25">
      <c r="H30" s="552"/>
      <c r="I30" s="552"/>
      <c r="J30" s="552"/>
      <c r="K30" s="552"/>
    </row>
    <row r="31" spans="8:13" x14ac:dyDescent="0.25">
      <c r="H31" s="552"/>
      <c r="I31" s="552"/>
      <c r="J31" s="552"/>
      <c r="K31" s="552"/>
    </row>
    <row r="32" spans="8:13" x14ac:dyDescent="0.25">
      <c r="H32" s="552"/>
      <c r="I32" s="552"/>
      <c r="J32" s="552"/>
      <c r="K32" s="552"/>
    </row>
    <row r="33" spans="8:11" x14ac:dyDescent="0.25">
      <c r="H33" s="552"/>
      <c r="I33" s="552"/>
      <c r="J33" s="552"/>
      <c r="K33" s="552"/>
    </row>
    <row r="34" spans="8:11" x14ac:dyDescent="0.25">
      <c r="H34" s="552"/>
      <c r="I34" s="552"/>
      <c r="J34" s="552"/>
      <c r="K34" s="552"/>
    </row>
    <row r="35" spans="8:11" x14ac:dyDescent="0.25">
      <c r="H35" s="552"/>
      <c r="I35" s="552"/>
      <c r="J35" s="552"/>
      <c r="K35" s="552"/>
    </row>
    <row r="36" spans="8:11" x14ac:dyDescent="0.25">
      <c r="H36" s="552"/>
      <c r="I36" s="552"/>
      <c r="J36" s="552"/>
      <c r="K36" s="552"/>
    </row>
    <row r="37" spans="8:11" x14ac:dyDescent="0.25">
      <c r="H37" s="552"/>
      <c r="I37" s="552"/>
      <c r="J37" s="552"/>
      <c r="K37" s="552"/>
    </row>
    <row r="38" spans="8:11" x14ac:dyDescent="0.25">
      <c r="H38" s="552"/>
      <c r="I38" s="552"/>
      <c r="J38" s="552"/>
      <c r="K38" s="552"/>
    </row>
    <row r="39" spans="8:11" x14ac:dyDescent="0.25">
      <c r="H39" s="552"/>
      <c r="I39" s="552"/>
      <c r="J39" s="552"/>
      <c r="K39" s="552"/>
    </row>
    <row r="40" spans="8:11" x14ac:dyDescent="0.25">
      <c r="H40" s="552"/>
      <c r="I40" s="552"/>
      <c r="J40" s="552"/>
      <c r="K40" s="552"/>
    </row>
    <row r="41" spans="8:11" x14ac:dyDescent="0.25">
      <c r="H41" s="552"/>
      <c r="I41" s="552"/>
      <c r="J41" s="552"/>
      <c r="K41" s="552"/>
    </row>
    <row r="42" spans="8:11" x14ac:dyDescent="0.25">
      <c r="H42" s="552"/>
      <c r="I42" s="552"/>
      <c r="J42" s="552"/>
      <c r="K42" s="552"/>
    </row>
    <row r="43" spans="8:11" x14ac:dyDescent="0.25">
      <c r="H43" s="552"/>
      <c r="I43" s="552"/>
      <c r="J43" s="552"/>
      <c r="K43" s="552"/>
    </row>
    <row r="44" spans="8:11" x14ac:dyDescent="0.25">
      <c r="H44" s="552"/>
      <c r="I44" s="552"/>
      <c r="J44" s="552"/>
      <c r="K44" s="552"/>
    </row>
    <row r="45" spans="8:11" x14ac:dyDescent="0.25">
      <c r="H45" s="552"/>
      <c r="I45" s="552"/>
      <c r="J45" s="552"/>
      <c r="K45" s="552"/>
    </row>
    <row r="46" spans="8:11" x14ac:dyDescent="0.25">
      <c r="H46" s="552"/>
      <c r="I46" s="552"/>
      <c r="J46" s="552"/>
      <c r="K46" s="552"/>
    </row>
    <row r="47" spans="8:11" x14ac:dyDescent="0.25">
      <c r="H47" s="552"/>
      <c r="I47" s="552"/>
      <c r="J47" s="552"/>
      <c r="K47" s="552"/>
    </row>
    <row r="48" spans="8:11" x14ac:dyDescent="0.25">
      <c r="H48" s="552"/>
      <c r="I48" s="552"/>
      <c r="J48" s="552"/>
      <c r="K48" s="552"/>
    </row>
    <row r="49" spans="3:11" x14ac:dyDescent="0.25">
      <c r="H49" s="552"/>
      <c r="I49" s="552"/>
      <c r="J49" s="552"/>
      <c r="K49" s="552"/>
    </row>
    <row r="50" spans="3:11" x14ac:dyDescent="0.25">
      <c r="H50" s="552"/>
      <c r="I50" s="552"/>
      <c r="J50" s="552"/>
      <c r="K50" s="552"/>
    </row>
    <row r="51" spans="3:11" x14ac:dyDescent="0.25">
      <c r="H51" s="552"/>
      <c r="I51" s="552"/>
      <c r="J51" s="552"/>
      <c r="K51" s="552"/>
    </row>
    <row r="52" spans="3:11" x14ac:dyDescent="0.25">
      <c r="H52" s="552"/>
      <c r="I52" s="552"/>
      <c r="J52" s="552"/>
      <c r="K52" s="552"/>
    </row>
    <row r="53" spans="3:11" ht="11.25" customHeight="1" x14ac:dyDescent="0.25">
      <c r="H53" s="552"/>
      <c r="I53" s="552"/>
      <c r="J53" s="552"/>
      <c r="K53" s="552"/>
    </row>
    <row r="54" spans="3:11" x14ac:dyDescent="0.25">
      <c r="H54" s="552"/>
      <c r="I54" s="552"/>
      <c r="J54" s="552"/>
      <c r="K54" s="552"/>
    </row>
    <row r="55" spans="3:11" x14ac:dyDescent="0.25">
      <c r="H55" s="552"/>
      <c r="I55" s="552"/>
      <c r="J55" s="552"/>
      <c r="K55" s="552"/>
    </row>
    <row r="56" spans="3:11" x14ac:dyDescent="0.25">
      <c r="C56" s="18"/>
      <c r="H56" s="552"/>
      <c r="I56" s="552"/>
      <c r="J56" s="552"/>
      <c r="K56" s="552"/>
    </row>
    <row r="57" spans="3:11" x14ac:dyDescent="0.25">
      <c r="H57" s="552"/>
      <c r="I57" s="552"/>
      <c r="J57" s="552"/>
      <c r="K57" s="552"/>
    </row>
    <row r="58" spans="3:11" x14ac:dyDescent="0.25">
      <c r="H58" s="552"/>
      <c r="I58" s="552"/>
      <c r="J58" s="552"/>
      <c r="K58" s="552"/>
    </row>
    <row r="59" spans="3:11" x14ac:dyDescent="0.25">
      <c r="H59" s="552"/>
      <c r="I59" s="552"/>
      <c r="J59" s="552"/>
      <c r="K59" s="552"/>
    </row>
    <row r="60" spans="3:11" x14ac:dyDescent="0.25">
      <c r="H60" s="552"/>
      <c r="I60" s="552"/>
      <c r="J60" s="552"/>
      <c r="K60" s="552"/>
    </row>
    <row r="61" spans="3:11" x14ac:dyDescent="0.25">
      <c r="G61" s="18"/>
      <c r="H61" s="552"/>
      <c r="I61" s="552"/>
      <c r="J61" s="552"/>
      <c r="K61" s="552"/>
    </row>
    <row r="62" spans="3:11" x14ac:dyDescent="0.25">
      <c r="H62" s="552"/>
      <c r="I62" s="552"/>
      <c r="J62" s="552"/>
      <c r="K62" s="552"/>
    </row>
    <row r="63" spans="3:11" x14ac:dyDescent="0.25">
      <c r="H63" s="552"/>
      <c r="I63" s="552"/>
      <c r="J63" s="552"/>
      <c r="K63" s="552"/>
    </row>
    <row r="64" spans="3:11" x14ac:dyDescent="0.25">
      <c r="G64" s="18" t="s">
        <v>278</v>
      </c>
      <c r="H64" s="552"/>
      <c r="I64" s="552"/>
      <c r="J64" s="552"/>
      <c r="K64" s="552"/>
    </row>
    <row r="65" spans="8:11" x14ac:dyDescent="0.25">
      <c r="H65" s="552"/>
      <c r="I65" s="552"/>
      <c r="J65" s="552"/>
      <c r="K65" s="552"/>
    </row>
  </sheetData>
  <printOptions horizontalCentered="1" verticalCentered="1"/>
  <pageMargins left="0" right="0" top="0" bottom="0" header="0" footer="0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9"/>
  <sheetViews>
    <sheetView showGridLines="0" topLeftCell="A13" zoomScaleNormal="100" zoomScaleSheetLayoutView="93" workbookViewId="0">
      <selection activeCell="L29" sqref="L29"/>
    </sheetView>
  </sheetViews>
  <sheetFormatPr baseColWidth="10" defaultRowHeight="13.2" x14ac:dyDescent="0.25"/>
  <cols>
    <col min="2" max="2" width="3.44140625" customWidth="1"/>
    <col min="3" max="3" width="13.88671875" customWidth="1"/>
    <col min="4" max="4" width="15" customWidth="1"/>
    <col min="5" max="5" width="25.44140625" customWidth="1"/>
    <col min="6" max="6" width="14.6640625" customWidth="1"/>
    <col min="7" max="7" width="7.109375" customWidth="1"/>
    <col min="8" max="8" width="16.33203125" customWidth="1"/>
    <col min="9" max="9" width="16" customWidth="1"/>
    <col min="10" max="10" width="14" customWidth="1"/>
    <col min="11" max="11" width="11.44140625" customWidth="1"/>
  </cols>
  <sheetData>
    <row r="1" spans="3:11" ht="5.25" customHeight="1" x14ac:dyDescent="0.25"/>
    <row r="2" spans="3:11" ht="38.25" customHeight="1" x14ac:dyDescent="0.25">
      <c r="C2" s="193"/>
      <c r="D2" s="193"/>
      <c r="E2" s="193"/>
      <c r="F2" s="193"/>
      <c r="H2" s="552"/>
      <c r="I2" s="552"/>
      <c r="J2" s="552"/>
      <c r="K2" s="552"/>
    </row>
    <row r="3" spans="3:11" ht="6" customHeight="1" x14ac:dyDescent="0.25">
      <c r="H3" s="552"/>
      <c r="I3" s="552"/>
      <c r="J3" s="552"/>
      <c r="K3" s="552"/>
    </row>
    <row r="4" spans="3:11" ht="37.5" customHeight="1" x14ac:dyDescent="0.25">
      <c r="H4" s="552"/>
      <c r="I4" s="552"/>
      <c r="J4" s="552"/>
      <c r="K4" s="552"/>
    </row>
    <row r="5" spans="3:11" ht="6" customHeight="1" x14ac:dyDescent="0.25">
      <c r="H5" s="552"/>
      <c r="I5" s="552"/>
      <c r="J5" s="552"/>
      <c r="K5" s="552"/>
    </row>
    <row r="6" spans="3:11" ht="36" customHeight="1" x14ac:dyDescent="0.25">
      <c r="H6" s="552"/>
      <c r="I6" s="552"/>
      <c r="J6" s="552"/>
      <c r="K6" s="552"/>
    </row>
    <row r="7" spans="3:11" ht="9.75" customHeight="1" x14ac:dyDescent="0.25">
      <c r="H7" s="552"/>
      <c r="I7" s="552"/>
      <c r="J7" s="552"/>
      <c r="K7" s="552"/>
    </row>
    <row r="8" spans="3:11" ht="18.75" customHeight="1" x14ac:dyDescent="0.25">
      <c r="H8" s="552"/>
      <c r="I8" s="552"/>
      <c r="J8" s="552"/>
      <c r="K8" s="552"/>
    </row>
    <row r="9" spans="3:11" ht="20.25" customHeight="1" x14ac:dyDescent="0.25">
      <c r="H9" s="552"/>
      <c r="I9" s="552"/>
      <c r="J9" s="552"/>
      <c r="K9" s="552"/>
    </row>
    <row r="10" spans="3:11" ht="21.75" customHeight="1" x14ac:dyDescent="0.25">
      <c r="H10" s="552"/>
      <c r="I10" s="552"/>
      <c r="J10" s="552"/>
      <c r="K10" s="552"/>
    </row>
    <row r="11" spans="3:11" ht="18.75" customHeight="1" x14ac:dyDescent="0.25">
      <c r="H11" s="552"/>
      <c r="I11" s="552"/>
      <c r="J11" s="552"/>
      <c r="K11" s="552"/>
    </row>
    <row r="12" spans="3:11" ht="15" customHeight="1" x14ac:dyDescent="0.25">
      <c r="H12" s="552"/>
      <c r="I12" s="552"/>
      <c r="J12" s="552"/>
      <c r="K12" s="552"/>
    </row>
    <row r="13" spans="3:11" x14ac:dyDescent="0.25">
      <c r="H13" s="552"/>
      <c r="I13" s="552"/>
      <c r="J13" s="552"/>
      <c r="K13" s="552"/>
    </row>
    <row r="14" spans="3:11" x14ac:dyDescent="0.25">
      <c r="H14" s="552"/>
      <c r="I14" s="552"/>
      <c r="J14" s="552"/>
      <c r="K14" s="552"/>
    </row>
    <row r="15" spans="3:11" x14ac:dyDescent="0.25">
      <c r="H15" s="552"/>
      <c r="I15" s="552"/>
      <c r="J15" s="552"/>
      <c r="K15" s="552"/>
    </row>
    <row r="16" spans="3:11" x14ac:dyDescent="0.25">
      <c r="H16" s="552"/>
      <c r="I16" s="552"/>
      <c r="J16" s="552"/>
      <c r="K16" s="552"/>
    </row>
    <row r="17" spans="8:13" x14ac:dyDescent="0.25">
      <c r="H17" s="552"/>
      <c r="I17" s="552"/>
      <c r="J17" s="552"/>
      <c r="K17" s="552"/>
    </row>
    <row r="18" spans="8:13" x14ac:dyDescent="0.25">
      <c r="H18" s="552"/>
      <c r="I18" s="552"/>
      <c r="J18" s="552"/>
      <c r="K18" s="552"/>
    </row>
    <row r="19" spans="8:13" x14ac:dyDescent="0.25">
      <c r="H19" s="552"/>
      <c r="I19" s="552"/>
      <c r="J19" s="552"/>
      <c r="K19" s="552"/>
    </row>
    <row r="20" spans="8:13" x14ac:dyDescent="0.25">
      <c r="H20" s="552"/>
      <c r="I20" s="552"/>
      <c r="J20" s="552"/>
      <c r="K20" s="552"/>
    </row>
    <row r="21" spans="8:13" x14ac:dyDescent="0.25">
      <c r="H21" s="552"/>
      <c r="I21" s="552"/>
      <c r="J21" s="552"/>
      <c r="K21" s="552"/>
    </row>
    <row r="22" spans="8:13" x14ac:dyDescent="0.25">
      <c r="H22" s="552"/>
      <c r="I22" s="552"/>
      <c r="J22" s="552"/>
      <c r="K22" s="552"/>
    </row>
    <row r="23" spans="8:13" x14ac:dyDescent="0.25">
      <c r="H23" s="552"/>
      <c r="I23" s="552"/>
      <c r="J23" s="552"/>
      <c r="K23" s="552"/>
    </row>
    <row r="24" spans="8:13" x14ac:dyDescent="0.25">
      <c r="H24" s="552"/>
      <c r="I24" s="552"/>
      <c r="J24" s="552"/>
      <c r="K24" s="552"/>
    </row>
    <row r="25" spans="8:13" x14ac:dyDescent="0.25">
      <c r="H25" s="552"/>
      <c r="I25" s="552"/>
      <c r="J25" s="552"/>
      <c r="K25" s="552"/>
      <c r="M25" s="552"/>
    </row>
    <row r="26" spans="8:13" x14ac:dyDescent="0.25">
      <c r="H26" s="552"/>
      <c r="I26" s="552"/>
      <c r="J26" s="552"/>
      <c r="K26" s="552"/>
    </row>
    <row r="27" spans="8:13" x14ac:dyDescent="0.25">
      <c r="H27" s="552"/>
      <c r="I27" s="552"/>
      <c r="J27" s="552"/>
      <c r="K27" s="552"/>
    </row>
    <row r="28" spans="8:13" x14ac:dyDescent="0.25">
      <c r="H28" s="552"/>
      <c r="I28" s="552"/>
      <c r="J28" s="552"/>
      <c r="K28" s="552"/>
    </row>
    <row r="29" spans="8:13" x14ac:dyDescent="0.25">
      <c r="H29" s="552"/>
      <c r="I29" s="552"/>
      <c r="J29" s="552"/>
      <c r="K29" s="552"/>
    </row>
    <row r="30" spans="8:13" x14ac:dyDescent="0.25">
      <c r="H30" s="552"/>
      <c r="I30" s="552"/>
      <c r="J30" s="552"/>
      <c r="K30" s="552"/>
    </row>
    <row r="31" spans="8:13" x14ac:dyDescent="0.25">
      <c r="H31" s="552"/>
      <c r="I31" s="552"/>
      <c r="J31" s="552"/>
      <c r="K31" s="552"/>
    </row>
    <row r="32" spans="8:13" x14ac:dyDescent="0.25">
      <c r="H32" s="552"/>
      <c r="I32" s="552"/>
      <c r="J32" s="552"/>
      <c r="K32" s="552"/>
    </row>
    <row r="33" spans="8:11" x14ac:dyDescent="0.25">
      <c r="H33" s="552"/>
      <c r="I33" s="552"/>
      <c r="J33" s="552"/>
      <c r="K33" s="552"/>
    </row>
    <row r="34" spans="8:11" x14ac:dyDescent="0.25">
      <c r="H34" s="552"/>
      <c r="I34" s="552"/>
      <c r="J34" s="552"/>
      <c r="K34" s="552"/>
    </row>
    <row r="35" spans="8:11" x14ac:dyDescent="0.25">
      <c r="H35" s="552"/>
      <c r="I35" s="552"/>
      <c r="J35" s="552"/>
      <c r="K35" s="552"/>
    </row>
    <row r="36" spans="8:11" x14ac:dyDescent="0.25">
      <c r="H36" s="552"/>
      <c r="I36" s="552"/>
      <c r="J36" s="552"/>
      <c r="K36" s="552"/>
    </row>
    <row r="37" spans="8:11" x14ac:dyDescent="0.25">
      <c r="H37" s="552"/>
      <c r="I37" s="552"/>
      <c r="J37" s="552"/>
      <c r="K37" s="552"/>
    </row>
    <row r="38" spans="8:11" x14ac:dyDescent="0.25">
      <c r="H38" s="552"/>
      <c r="I38" s="552"/>
      <c r="J38" s="552"/>
      <c r="K38" s="552"/>
    </row>
    <row r="39" spans="8:11" x14ac:dyDescent="0.25">
      <c r="H39" s="552"/>
      <c r="I39" s="552"/>
      <c r="J39" s="552"/>
      <c r="K39" s="552"/>
    </row>
    <row r="40" spans="8:11" x14ac:dyDescent="0.25">
      <c r="H40" s="552"/>
      <c r="I40" s="552"/>
      <c r="J40" s="552"/>
      <c r="K40" s="552"/>
    </row>
    <row r="41" spans="8:11" x14ac:dyDescent="0.25">
      <c r="H41" s="552"/>
      <c r="I41" s="552"/>
      <c r="J41" s="552"/>
      <c r="K41" s="552"/>
    </row>
    <row r="42" spans="8:11" x14ac:dyDescent="0.25">
      <c r="H42" s="552"/>
      <c r="I42" s="552"/>
      <c r="J42" s="552"/>
      <c r="K42" s="552"/>
    </row>
    <row r="43" spans="8:11" x14ac:dyDescent="0.25">
      <c r="H43" s="552"/>
      <c r="I43" s="552"/>
      <c r="J43" s="552"/>
      <c r="K43" s="552"/>
    </row>
    <row r="44" spans="8:11" x14ac:dyDescent="0.25">
      <c r="H44" s="552"/>
      <c r="I44" s="552"/>
      <c r="J44" s="552"/>
      <c r="K44" s="552"/>
    </row>
    <row r="45" spans="8:11" x14ac:dyDescent="0.25">
      <c r="H45" s="552"/>
      <c r="I45" s="552"/>
      <c r="J45" s="552"/>
      <c r="K45" s="552"/>
    </row>
    <row r="46" spans="8:11" ht="11.25" customHeight="1" x14ac:dyDescent="0.25">
      <c r="H46" s="552"/>
      <c r="I46" s="552"/>
      <c r="J46" s="552"/>
      <c r="K46" s="552"/>
    </row>
    <row r="47" spans="8:11" x14ac:dyDescent="0.25">
      <c r="H47" s="552"/>
      <c r="I47" s="552"/>
      <c r="J47" s="552"/>
      <c r="K47" s="552"/>
    </row>
    <row r="48" spans="8:11" x14ac:dyDescent="0.25">
      <c r="H48" s="552"/>
      <c r="I48" s="552"/>
      <c r="J48" s="552"/>
      <c r="K48" s="552"/>
    </row>
    <row r="49" spans="3:11" x14ac:dyDescent="0.25">
      <c r="H49" s="552"/>
      <c r="I49" s="552"/>
      <c r="J49" s="552"/>
      <c r="K49" s="552"/>
    </row>
    <row r="50" spans="3:11" x14ac:dyDescent="0.25">
      <c r="H50" s="552"/>
      <c r="I50" s="552"/>
      <c r="J50" s="552"/>
      <c r="K50" s="552"/>
    </row>
    <row r="51" spans="3:11" x14ac:dyDescent="0.25">
      <c r="H51" s="552"/>
      <c r="I51" s="552"/>
      <c r="J51" s="552"/>
      <c r="K51" s="552"/>
    </row>
    <row r="52" spans="3:11" x14ac:dyDescent="0.25">
      <c r="H52" s="552"/>
      <c r="I52" s="552"/>
      <c r="J52" s="552"/>
      <c r="K52" s="552"/>
    </row>
    <row r="53" spans="3:11" x14ac:dyDescent="0.25">
      <c r="H53" s="552"/>
      <c r="I53" s="552"/>
      <c r="J53" s="552"/>
      <c r="K53" s="552"/>
    </row>
    <row r="54" spans="3:11" x14ac:dyDescent="0.25">
      <c r="C54" s="18" t="s">
        <v>277</v>
      </c>
      <c r="H54" s="552"/>
      <c r="I54" s="552"/>
      <c r="J54" s="552"/>
      <c r="K54" s="552"/>
    </row>
    <row r="55" spans="3:11" x14ac:dyDescent="0.25">
      <c r="H55" s="552"/>
      <c r="I55" s="552"/>
      <c r="J55" s="552"/>
      <c r="K55" s="552"/>
    </row>
    <row r="56" spans="3:11" x14ac:dyDescent="0.25">
      <c r="H56" s="552"/>
      <c r="I56" s="552"/>
      <c r="J56" s="552"/>
      <c r="K56" s="552"/>
    </row>
    <row r="57" spans="3:11" x14ac:dyDescent="0.25">
      <c r="H57" s="552"/>
      <c r="I57" s="552"/>
      <c r="J57" s="552"/>
      <c r="K57" s="552"/>
    </row>
    <row r="58" spans="3:11" x14ac:dyDescent="0.25">
      <c r="H58" s="552"/>
      <c r="I58" s="552"/>
      <c r="J58" s="552"/>
      <c r="K58" s="552"/>
    </row>
    <row r="59" spans="3:11" ht="21" customHeight="1" x14ac:dyDescent="0.25"/>
  </sheetData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80"/>
  <sheetViews>
    <sheetView showGridLines="0" tabSelected="1" topLeftCell="A31" zoomScaleNormal="100" zoomScaleSheetLayoutView="93" workbookViewId="0">
      <selection activeCell="L53" sqref="L53"/>
    </sheetView>
  </sheetViews>
  <sheetFormatPr baseColWidth="10" defaultRowHeight="13.2" x14ac:dyDescent="0.25"/>
  <cols>
    <col min="2" max="2" width="3.44140625" customWidth="1"/>
    <col min="3" max="3" width="24.6640625" customWidth="1"/>
    <col min="4" max="4" width="19.5546875" customWidth="1"/>
    <col min="5" max="5" width="19" customWidth="1"/>
    <col min="6" max="6" width="6.109375" customWidth="1"/>
    <col min="7" max="9" width="12.5546875" customWidth="1"/>
    <col min="10" max="10" width="19.33203125" customWidth="1"/>
    <col min="11" max="11" width="14" customWidth="1"/>
  </cols>
  <sheetData>
    <row r="1" spans="3:11" ht="30" customHeight="1" x14ac:dyDescent="0.25">
      <c r="C1" s="18"/>
      <c r="D1" s="193"/>
      <c r="E1" s="193"/>
      <c r="F1" s="193"/>
      <c r="H1" s="552"/>
      <c r="I1" s="552"/>
      <c r="J1" s="552"/>
      <c r="K1" s="552"/>
    </row>
    <row r="2" spans="3:11" ht="6" customHeight="1" x14ac:dyDescent="0.25">
      <c r="C2" s="193"/>
      <c r="D2" s="193"/>
      <c r="E2" s="193"/>
      <c r="F2" s="193"/>
      <c r="H2" s="552"/>
      <c r="I2" s="552"/>
      <c r="J2" s="552"/>
      <c r="K2" s="552"/>
    </row>
    <row r="3" spans="3:11" ht="27.75" customHeight="1" x14ac:dyDescent="0.25">
      <c r="H3" s="552"/>
      <c r="I3" s="552"/>
      <c r="J3" s="552"/>
      <c r="K3" s="552"/>
    </row>
    <row r="4" spans="3:11" ht="6" customHeight="1" x14ac:dyDescent="0.25">
      <c r="H4" s="552"/>
      <c r="I4" s="552"/>
      <c r="J4" s="552"/>
      <c r="K4" s="552"/>
    </row>
    <row r="5" spans="3:11" ht="21" customHeight="1" x14ac:dyDescent="0.25">
      <c r="H5" s="552"/>
      <c r="I5" s="552"/>
      <c r="J5" s="552"/>
      <c r="K5" s="552"/>
    </row>
    <row r="6" spans="3:11" ht="7.5" customHeight="1" x14ac:dyDescent="0.25">
      <c r="H6" s="552"/>
      <c r="I6" s="552"/>
      <c r="J6" s="552"/>
      <c r="K6" s="552"/>
    </row>
    <row r="7" spans="3:11" ht="12" customHeight="1" x14ac:dyDescent="0.25">
      <c r="H7" s="552"/>
      <c r="I7" s="552"/>
      <c r="J7" s="552"/>
      <c r="K7" s="552"/>
    </row>
    <row r="8" spans="3:11" ht="12" customHeight="1" x14ac:dyDescent="0.25">
      <c r="H8" s="552"/>
      <c r="I8" s="552"/>
      <c r="J8" s="552"/>
      <c r="K8" s="552"/>
    </row>
    <row r="9" spans="3:11" ht="12" customHeight="1" x14ac:dyDescent="0.25">
      <c r="H9" s="552"/>
      <c r="I9" s="552"/>
      <c r="J9" s="552"/>
      <c r="K9" s="552"/>
    </row>
    <row r="10" spans="3:11" ht="12" customHeight="1" x14ac:dyDescent="0.25">
      <c r="H10" s="552"/>
      <c r="I10" s="552"/>
      <c r="J10" s="552"/>
      <c r="K10" s="552"/>
    </row>
    <row r="11" spans="3:11" ht="12" customHeight="1" x14ac:dyDescent="0.25">
      <c r="H11" s="552"/>
      <c r="I11" s="552"/>
      <c r="J11" s="552"/>
      <c r="K11" s="552"/>
    </row>
    <row r="12" spans="3:11" ht="12" customHeight="1" x14ac:dyDescent="0.25">
      <c r="H12" s="552"/>
      <c r="I12" s="552"/>
      <c r="J12" s="552"/>
      <c r="K12" s="552"/>
    </row>
    <row r="13" spans="3:11" ht="12" customHeight="1" x14ac:dyDescent="0.25">
      <c r="H13" s="552"/>
      <c r="I13" s="552"/>
      <c r="J13" s="552"/>
      <c r="K13" s="552"/>
    </row>
    <row r="14" spans="3:11" ht="12" customHeight="1" x14ac:dyDescent="0.25">
      <c r="H14" s="552"/>
      <c r="I14" s="552"/>
      <c r="J14" s="552"/>
      <c r="K14" s="552"/>
    </row>
    <row r="15" spans="3:11" ht="12" customHeight="1" x14ac:dyDescent="0.25">
      <c r="H15" s="552"/>
      <c r="I15" s="552"/>
      <c r="J15" s="552"/>
      <c r="K15" s="552"/>
    </row>
    <row r="16" spans="3:11" ht="12" customHeight="1" x14ac:dyDescent="0.25">
      <c r="H16" s="552"/>
      <c r="I16" s="552"/>
      <c r="J16" s="552"/>
      <c r="K16" s="552"/>
    </row>
    <row r="17" spans="8:13" ht="12" customHeight="1" x14ac:dyDescent="0.25">
      <c r="H17" s="552"/>
      <c r="I17" s="552"/>
      <c r="J17" s="552"/>
      <c r="K17" s="552"/>
    </row>
    <row r="18" spans="8:13" ht="12" customHeight="1" x14ac:dyDescent="0.25">
      <c r="H18" s="552"/>
      <c r="I18" s="552"/>
      <c r="J18" s="552"/>
      <c r="K18" s="552"/>
    </row>
    <row r="19" spans="8:13" ht="12" customHeight="1" x14ac:dyDescent="0.25">
      <c r="H19" s="552"/>
      <c r="I19" s="552"/>
      <c r="J19" s="552"/>
      <c r="K19" s="552"/>
    </row>
    <row r="20" spans="8:13" ht="12" customHeight="1" x14ac:dyDescent="0.25">
      <c r="H20" s="552"/>
      <c r="I20" s="552"/>
      <c r="J20" s="552"/>
      <c r="K20" s="552"/>
    </row>
    <row r="21" spans="8:13" ht="9.75" customHeight="1" x14ac:dyDescent="0.25">
      <c r="H21" s="552"/>
      <c r="I21" s="552"/>
      <c r="J21" s="552"/>
      <c r="K21" s="552"/>
    </row>
    <row r="22" spans="8:13" ht="12" customHeight="1" x14ac:dyDescent="0.25">
      <c r="H22" s="552"/>
      <c r="I22" s="552"/>
      <c r="J22" s="552"/>
      <c r="K22" s="552"/>
    </row>
    <row r="23" spans="8:13" ht="12" customHeight="1" x14ac:dyDescent="0.25">
      <c r="H23" s="552"/>
      <c r="I23" s="552"/>
      <c r="J23" s="552"/>
      <c r="K23" s="552"/>
    </row>
    <row r="24" spans="8:13" ht="12" customHeight="1" x14ac:dyDescent="0.25">
      <c r="H24" s="552"/>
      <c r="I24" s="552"/>
      <c r="J24" s="552"/>
      <c r="K24" s="552"/>
      <c r="M24" s="552"/>
    </row>
    <row r="25" spans="8:13" ht="12" customHeight="1" x14ac:dyDescent="0.25">
      <c r="H25" s="552"/>
      <c r="I25" s="552"/>
      <c r="J25" s="552"/>
      <c r="K25" s="552"/>
    </row>
    <row r="26" spans="8:13" ht="12" customHeight="1" x14ac:dyDescent="0.25">
      <c r="H26" s="552"/>
      <c r="I26" s="552"/>
      <c r="J26" s="552"/>
      <c r="K26" s="552"/>
    </row>
    <row r="27" spans="8:13" ht="12" customHeight="1" x14ac:dyDescent="0.25">
      <c r="H27" s="552"/>
      <c r="I27" s="552"/>
      <c r="J27" s="552"/>
      <c r="K27" s="552"/>
    </row>
    <row r="28" spans="8:13" ht="12" customHeight="1" x14ac:dyDescent="0.25">
      <c r="H28" s="552"/>
      <c r="I28" s="552"/>
      <c r="J28" s="552"/>
      <c r="K28" s="552"/>
    </row>
    <row r="29" spans="8:13" ht="12" customHeight="1" x14ac:dyDescent="0.25">
      <c r="H29" s="552"/>
      <c r="I29" s="552"/>
      <c r="J29" s="552"/>
      <c r="K29" s="552"/>
    </row>
    <row r="30" spans="8:13" ht="12" customHeight="1" x14ac:dyDescent="0.25">
      <c r="H30" s="552"/>
      <c r="I30" s="552"/>
      <c r="J30" s="552"/>
      <c r="K30" s="552"/>
    </row>
    <row r="31" spans="8:13" ht="12" customHeight="1" x14ac:dyDescent="0.25">
      <c r="H31" s="552"/>
      <c r="I31" s="552"/>
      <c r="J31" s="552"/>
      <c r="K31" s="552"/>
    </row>
    <row r="32" spans="8:13" ht="12" customHeight="1" x14ac:dyDescent="0.25">
      <c r="H32" s="552"/>
      <c r="I32" s="552"/>
      <c r="J32" s="552"/>
      <c r="K32" s="552"/>
    </row>
    <row r="33" spans="8:11" ht="12" customHeight="1" x14ac:dyDescent="0.25">
      <c r="H33" s="552"/>
      <c r="I33" s="552"/>
      <c r="J33" s="552"/>
      <c r="K33" s="552"/>
    </row>
    <row r="34" spans="8:11" ht="12" customHeight="1" x14ac:dyDescent="0.25">
      <c r="H34" s="552"/>
      <c r="I34" s="552"/>
      <c r="J34" s="552"/>
      <c r="K34" s="552"/>
    </row>
    <row r="35" spans="8:11" ht="12" customHeight="1" x14ac:dyDescent="0.25">
      <c r="H35" s="552"/>
      <c r="I35" s="552"/>
      <c r="J35" s="552"/>
      <c r="K35" s="552"/>
    </row>
    <row r="36" spans="8:11" ht="12" customHeight="1" x14ac:dyDescent="0.25">
      <c r="H36" s="552"/>
      <c r="I36" s="552"/>
      <c r="J36" s="552"/>
      <c r="K36" s="552"/>
    </row>
    <row r="37" spans="8:11" ht="12" customHeight="1" x14ac:dyDescent="0.25">
      <c r="H37" s="552"/>
      <c r="I37" s="552"/>
      <c r="J37" s="552"/>
      <c r="K37" s="552"/>
    </row>
    <row r="38" spans="8:11" ht="12" customHeight="1" x14ac:dyDescent="0.25">
      <c r="H38" s="552"/>
      <c r="I38" s="552"/>
      <c r="J38" s="552"/>
      <c r="K38" s="552"/>
    </row>
    <row r="39" spans="8:11" ht="12" customHeight="1" x14ac:dyDescent="0.25">
      <c r="H39" s="552"/>
      <c r="I39" s="552"/>
      <c r="J39" s="552"/>
      <c r="K39" s="552"/>
    </row>
    <row r="40" spans="8:11" ht="12" customHeight="1" x14ac:dyDescent="0.25">
      <c r="H40" s="552"/>
      <c r="I40" s="552"/>
      <c r="J40" s="552"/>
      <c r="K40" s="552"/>
    </row>
    <row r="41" spans="8:11" ht="12" customHeight="1" x14ac:dyDescent="0.25">
      <c r="H41" s="552"/>
      <c r="I41" s="552"/>
      <c r="J41" s="552"/>
      <c r="K41" s="552"/>
    </row>
    <row r="42" spans="8:11" ht="8.25" customHeight="1" x14ac:dyDescent="0.25">
      <c r="H42" s="552"/>
      <c r="I42" s="552"/>
      <c r="J42" s="552"/>
      <c r="K42" s="552"/>
    </row>
    <row r="43" spans="8:11" ht="11.25" customHeight="1" x14ac:dyDescent="0.25">
      <c r="H43" s="552"/>
      <c r="I43" s="552"/>
      <c r="J43" s="552"/>
      <c r="K43" s="552"/>
    </row>
    <row r="44" spans="8:11" ht="7.5" customHeight="1" x14ac:dyDescent="0.25">
      <c r="H44" s="552"/>
      <c r="I44" s="552"/>
      <c r="J44" s="552"/>
      <c r="K44" s="552"/>
    </row>
    <row r="45" spans="8:11" ht="5.25" customHeight="1" x14ac:dyDescent="0.25">
      <c r="H45" s="552"/>
      <c r="I45" s="552"/>
      <c r="J45" s="552"/>
      <c r="K45" s="552"/>
    </row>
    <row r="46" spans="8:11" ht="12" customHeight="1" x14ac:dyDescent="0.25">
      <c r="H46" s="552"/>
      <c r="I46" s="552"/>
      <c r="J46" s="552"/>
      <c r="K46" s="552"/>
    </row>
    <row r="47" spans="8:11" ht="8.25" customHeight="1" x14ac:dyDescent="0.25">
      <c r="H47" s="552"/>
      <c r="I47" s="552"/>
      <c r="J47" s="552"/>
      <c r="K47" s="552"/>
    </row>
    <row r="48" spans="8:11" ht="7.5" customHeight="1" x14ac:dyDescent="0.25">
      <c r="H48" s="552"/>
      <c r="I48" s="552"/>
      <c r="J48" s="552"/>
      <c r="K48" s="552"/>
    </row>
    <row r="49" spans="3:11" ht="12" customHeight="1" x14ac:dyDescent="0.25">
      <c r="H49" s="552"/>
      <c r="I49" s="552"/>
      <c r="J49" s="552"/>
      <c r="K49" s="552"/>
    </row>
    <row r="50" spans="3:11" ht="12" customHeight="1" x14ac:dyDescent="0.25">
      <c r="H50" s="552"/>
      <c r="I50" s="552"/>
      <c r="J50" s="552"/>
      <c r="K50" s="552"/>
    </row>
    <row r="51" spans="3:11" ht="12" customHeight="1" x14ac:dyDescent="0.25">
      <c r="H51" s="552"/>
      <c r="I51" s="552"/>
      <c r="J51" s="552"/>
      <c r="K51" s="552"/>
    </row>
    <row r="52" spans="3:11" ht="12" customHeight="1" x14ac:dyDescent="0.25">
      <c r="H52" s="552"/>
      <c r="I52" s="552"/>
      <c r="J52" s="552"/>
      <c r="K52" s="552"/>
    </row>
    <row r="53" spans="3:11" ht="12" customHeight="1" x14ac:dyDescent="0.25">
      <c r="H53" s="552"/>
      <c r="I53" s="552"/>
      <c r="J53" s="552"/>
      <c r="K53" s="552"/>
    </row>
    <row r="54" spans="3:11" ht="12" customHeight="1" x14ac:dyDescent="0.25">
      <c r="H54" s="552"/>
      <c r="I54" s="552"/>
      <c r="J54" s="552"/>
      <c r="K54" s="552"/>
    </row>
    <row r="55" spans="3:11" ht="12" customHeight="1" x14ac:dyDescent="0.25">
      <c r="H55" s="552"/>
      <c r="I55" s="552"/>
      <c r="J55" s="552"/>
      <c r="K55" s="552"/>
    </row>
    <row r="56" spans="3:11" ht="12" customHeight="1" x14ac:dyDescent="0.25">
      <c r="C56" s="18"/>
      <c r="H56" s="552"/>
      <c r="I56" s="552"/>
      <c r="J56" s="552"/>
      <c r="K56" s="552"/>
    </row>
    <row r="57" spans="3:11" ht="12" customHeight="1" x14ac:dyDescent="0.25">
      <c r="G57" s="18" t="s">
        <v>279</v>
      </c>
      <c r="H57" s="552"/>
      <c r="I57" s="552"/>
      <c r="J57" s="552"/>
      <c r="K57" s="552"/>
    </row>
    <row r="58" spans="3:11" ht="12" customHeight="1" x14ac:dyDescent="0.25">
      <c r="H58" s="552"/>
      <c r="I58" s="552"/>
      <c r="J58" s="552"/>
      <c r="K58" s="552"/>
    </row>
    <row r="59" spans="3:11" ht="12" customHeight="1" x14ac:dyDescent="0.25">
      <c r="H59" s="552"/>
      <c r="I59" s="552"/>
      <c r="J59" s="552"/>
      <c r="K59" s="552"/>
    </row>
    <row r="60" spans="3:11" ht="12" customHeight="1" x14ac:dyDescent="0.25">
      <c r="H60" s="552"/>
      <c r="I60" s="552"/>
      <c r="J60" s="552"/>
      <c r="K60" s="552"/>
    </row>
    <row r="61" spans="3:11" ht="12" customHeight="1" x14ac:dyDescent="0.25">
      <c r="H61" s="552"/>
      <c r="I61" s="552"/>
      <c r="J61" s="552"/>
      <c r="K61" s="552"/>
    </row>
    <row r="62" spans="3:11" ht="12" customHeight="1" x14ac:dyDescent="0.25">
      <c r="H62" s="552"/>
      <c r="I62" s="552"/>
      <c r="J62" s="552"/>
      <c r="K62" s="552"/>
    </row>
    <row r="63" spans="3:11" ht="12" customHeight="1" x14ac:dyDescent="0.25">
      <c r="H63" s="552"/>
      <c r="I63" s="552"/>
      <c r="J63" s="552"/>
      <c r="K63" s="552"/>
    </row>
    <row r="64" spans="3:11" ht="12" customHeight="1" x14ac:dyDescent="0.25">
      <c r="H64" s="552"/>
      <c r="I64" s="552"/>
      <c r="J64" s="552"/>
      <c r="K64" s="552"/>
    </row>
    <row r="65" spans="7:11" ht="12" customHeight="1" x14ac:dyDescent="0.25">
      <c r="H65" s="552"/>
      <c r="I65" s="552"/>
      <c r="J65" s="552"/>
      <c r="K65" s="552"/>
    </row>
    <row r="66" spans="7:11" ht="6" customHeight="1" x14ac:dyDescent="0.25"/>
    <row r="67" spans="7:11" ht="12" customHeight="1" x14ac:dyDescent="0.25">
      <c r="G67" s="18" t="s">
        <v>279</v>
      </c>
    </row>
    <row r="68" spans="7:11" ht="8.25" customHeight="1" x14ac:dyDescent="0.25"/>
    <row r="69" spans="7:11" ht="12" customHeight="1" x14ac:dyDescent="0.25"/>
    <row r="70" spans="7:11" ht="12" customHeight="1" x14ac:dyDescent="0.25"/>
    <row r="71" spans="7:11" ht="12" customHeight="1" x14ac:dyDescent="0.25"/>
    <row r="72" spans="7:11" ht="12" customHeight="1" x14ac:dyDescent="0.25"/>
    <row r="73" spans="7:11" ht="12" customHeight="1" x14ac:dyDescent="0.25"/>
    <row r="74" spans="7:11" ht="12" customHeight="1" x14ac:dyDescent="0.25"/>
    <row r="75" spans="7:11" ht="12" customHeight="1" x14ac:dyDescent="0.25"/>
    <row r="76" spans="7:11" ht="12" customHeight="1" x14ac:dyDescent="0.25"/>
    <row r="77" spans="7:11" ht="12" customHeight="1" x14ac:dyDescent="0.25"/>
    <row r="78" spans="7:11" ht="7.5" customHeight="1" x14ac:dyDescent="0.25"/>
    <row r="79" spans="7:11" ht="8.25" customHeight="1" x14ac:dyDescent="0.25"/>
    <row r="80" spans="7:11" ht="4.5" customHeight="1" x14ac:dyDescent="0.25"/>
  </sheetData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4"/>
  <sheetViews>
    <sheetView showGridLines="0" view="pageBreakPreview" zoomScale="60" zoomScaleNormal="71" workbookViewId="0">
      <selection activeCell="L53" sqref="L53"/>
    </sheetView>
  </sheetViews>
  <sheetFormatPr baseColWidth="10" defaultColWidth="11.44140625" defaultRowHeight="12.75" customHeight="1" x14ac:dyDescent="0.25"/>
  <cols>
    <col min="1" max="1" width="2.88671875" style="15" customWidth="1"/>
    <col min="2" max="3" width="12.6640625" style="15" customWidth="1"/>
    <col min="4" max="4" width="3.6640625" style="15" customWidth="1"/>
    <col min="5" max="5" width="16.6640625" style="15" customWidth="1"/>
    <col min="6" max="6" width="3.6640625" style="15" customWidth="1"/>
    <col min="7" max="7" width="20.6640625" style="15" customWidth="1"/>
    <col min="8" max="9" width="3.6640625" style="15" customWidth="1"/>
    <col min="10" max="10" width="12.5546875" style="15" customWidth="1"/>
    <col min="11" max="11" width="12.6640625" style="15" customWidth="1"/>
    <col min="12" max="12" width="3.6640625" style="15" customWidth="1"/>
    <col min="13" max="13" width="16.6640625" style="15" customWidth="1"/>
    <col min="14" max="14" width="3.6640625" style="15" customWidth="1"/>
    <col min="15" max="15" width="20.6640625" style="15" customWidth="1"/>
    <col min="16" max="16" width="3.88671875" style="15" customWidth="1"/>
    <col min="17" max="17" width="1.6640625" style="15" customWidth="1"/>
    <col min="18" max="16384" width="11.44140625" style="15"/>
  </cols>
  <sheetData>
    <row r="1" spans="2:16" ht="19.5" customHeight="1" x14ac:dyDescent="0.25">
      <c r="B1" s="947" t="s">
        <v>0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</row>
    <row r="2" spans="2:16" ht="21" customHeight="1" x14ac:dyDescent="0.25">
      <c r="B2" s="950" t="s">
        <v>161</v>
      </c>
      <c r="C2" s="950"/>
      <c r="D2" s="950"/>
      <c r="E2" s="950"/>
      <c r="F2" s="950"/>
      <c r="G2" s="950"/>
      <c r="H2" s="950"/>
      <c r="I2" s="626"/>
    </row>
    <row r="3" spans="2:16" ht="33" customHeight="1" x14ac:dyDescent="0.25">
      <c r="B3" s="948" t="s">
        <v>175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</row>
    <row r="4" spans="2:16" ht="23.25" customHeight="1" thickBot="1" x14ac:dyDescent="0.3">
      <c r="B4" s="949" t="s">
        <v>305</v>
      </c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</row>
    <row r="5" spans="2:16" ht="51.75" customHeight="1" thickBot="1" x14ac:dyDescent="0.3">
      <c r="B5" s="627" t="s">
        <v>1</v>
      </c>
      <c r="C5" s="951" t="s">
        <v>2</v>
      </c>
      <c r="D5" s="952"/>
      <c r="E5" s="953" t="s">
        <v>87</v>
      </c>
      <c r="F5" s="954"/>
      <c r="G5" s="953" t="s">
        <v>63</v>
      </c>
      <c r="H5" s="954"/>
      <c r="I5" s="660"/>
      <c r="J5" s="202" t="s">
        <v>1</v>
      </c>
      <c r="K5" s="951" t="s">
        <v>2</v>
      </c>
      <c r="L5" s="952"/>
      <c r="M5" s="953" t="s">
        <v>87</v>
      </c>
      <c r="N5" s="954"/>
      <c r="O5" s="953" t="s">
        <v>63</v>
      </c>
      <c r="P5" s="954"/>
    </row>
    <row r="6" spans="2:16" s="662" customFormat="1" ht="18" customHeight="1" x14ac:dyDescent="0.25">
      <c r="B6" s="423">
        <v>1965</v>
      </c>
      <c r="C6" s="433">
        <v>397</v>
      </c>
      <c r="D6" s="424"/>
      <c r="E6" s="433">
        <v>135582</v>
      </c>
      <c r="F6" s="425"/>
      <c r="G6" s="433">
        <v>6420619</v>
      </c>
      <c r="H6" s="426"/>
      <c r="I6" s="661"/>
      <c r="J6" s="11">
        <v>1992</v>
      </c>
      <c r="K6" s="433">
        <v>219</v>
      </c>
      <c r="L6" s="433"/>
      <c r="M6" s="433">
        <v>114656</v>
      </c>
      <c r="N6" s="433"/>
      <c r="O6" s="433">
        <v>2319379</v>
      </c>
      <c r="P6" s="422"/>
    </row>
    <row r="7" spans="2:16" s="662" customFormat="1" ht="18" customHeight="1" x14ac:dyDescent="0.25">
      <c r="B7" s="423">
        <v>1966</v>
      </c>
      <c r="C7" s="433">
        <v>394</v>
      </c>
      <c r="D7" s="424"/>
      <c r="E7" s="433">
        <v>121232</v>
      </c>
      <c r="F7" s="425"/>
      <c r="G7" s="433">
        <v>11688696</v>
      </c>
      <c r="H7" s="426"/>
      <c r="I7" s="661"/>
      <c r="J7" s="11">
        <v>1993</v>
      </c>
      <c r="K7" s="433">
        <v>151</v>
      </c>
      <c r="L7" s="433"/>
      <c r="M7" s="433">
        <v>41474</v>
      </c>
      <c r="N7" s="433"/>
      <c r="O7" s="433">
        <v>2167764</v>
      </c>
      <c r="P7" s="663"/>
    </row>
    <row r="8" spans="2:16" s="662" customFormat="1" ht="18" customHeight="1" x14ac:dyDescent="0.25">
      <c r="B8" s="423">
        <v>1967</v>
      </c>
      <c r="C8" s="433">
        <v>414</v>
      </c>
      <c r="D8" s="424"/>
      <c r="E8" s="433">
        <v>142282</v>
      </c>
      <c r="F8" s="425"/>
      <c r="G8" s="433">
        <v>8372772</v>
      </c>
      <c r="H8" s="426"/>
      <c r="I8" s="661"/>
      <c r="J8" s="11">
        <v>1994</v>
      </c>
      <c r="K8" s="433">
        <v>168</v>
      </c>
      <c r="L8" s="433"/>
      <c r="M8" s="433">
        <v>62940</v>
      </c>
      <c r="N8" s="433"/>
      <c r="O8" s="433">
        <v>1936647</v>
      </c>
      <c r="P8" s="422"/>
    </row>
    <row r="9" spans="2:16" s="662" customFormat="1" ht="18" customHeight="1" x14ac:dyDescent="0.25">
      <c r="B9" s="423">
        <v>1968</v>
      </c>
      <c r="C9" s="433">
        <v>364</v>
      </c>
      <c r="D9" s="424"/>
      <c r="E9" s="433">
        <v>107809</v>
      </c>
      <c r="F9" s="425"/>
      <c r="G9" s="433">
        <v>3377801</v>
      </c>
      <c r="H9" s="426"/>
      <c r="I9" s="661"/>
      <c r="J9" s="11">
        <v>1995</v>
      </c>
      <c r="K9" s="433">
        <v>102</v>
      </c>
      <c r="L9" s="433"/>
      <c r="M9" s="433">
        <v>28182</v>
      </c>
      <c r="N9" s="433"/>
      <c r="O9" s="433">
        <v>1048753</v>
      </c>
      <c r="P9" s="422"/>
    </row>
    <row r="10" spans="2:16" ht="18" customHeight="1" x14ac:dyDescent="0.25">
      <c r="B10" s="423">
        <v>1969</v>
      </c>
      <c r="C10" s="433">
        <v>372</v>
      </c>
      <c r="D10" s="424"/>
      <c r="E10" s="433">
        <v>91531</v>
      </c>
      <c r="F10" s="425"/>
      <c r="G10" s="433">
        <v>3889300</v>
      </c>
      <c r="H10" s="426"/>
      <c r="I10" s="661"/>
      <c r="J10" s="11">
        <v>1996</v>
      </c>
      <c r="K10" s="433">
        <v>77</v>
      </c>
      <c r="L10" s="433"/>
      <c r="M10" s="433">
        <v>36242</v>
      </c>
      <c r="N10" s="433"/>
      <c r="O10" s="433">
        <v>1399886</v>
      </c>
      <c r="P10" s="422"/>
    </row>
    <row r="11" spans="2:16" ht="18" customHeight="1" x14ac:dyDescent="0.25">
      <c r="B11" s="11">
        <v>1970</v>
      </c>
      <c r="C11" s="433">
        <v>345</v>
      </c>
      <c r="D11" s="433"/>
      <c r="E11" s="433">
        <v>110990</v>
      </c>
      <c r="F11" s="433"/>
      <c r="G11" s="433">
        <v>5781854</v>
      </c>
      <c r="H11" s="664"/>
      <c r="I11" s="160"/>
      <c r="J11" s="11">
        <v>1997</v>
      </c>
      <c r="K11" s="433">
        <v>66</v>
      </c>
      <c r="L11" s="433"/>
      <c r="M11" s="433">
        <v>19196</v>
      </c>
      <c r="N11" s="433"/>
      <c r="O11" s="433">
        <v>319414</v>
      </c>
      <c r="P11" s="664"/>
    </row>
    <row r="12" spans="2:16" ht="18" customHeight="1" x14ac:dyDescent="0.25">
      <c r="B12" s="11">
        <v>1971</v>
      </c>
      <c r="C12" s="433">
        <v>377</v>
      </c>
      <c r="D12" s="433"/>
      <c r="E12" s="433">
        <v>161415</v>
      </c>
      <c r="F12" s="433"/>
      <c r="G12" s="433">
        <v>10881952</v>
      </c>
      <c r="H12" s="664"/>
      <c r="I12" s="160"/>
      <c r="J12" s="11">
        <v>1998</v>
      </c>
      <c r="K12" s="433">
        <v>58</v>
      </c>
      <c r="L12" s="433"/>
      <c r="M12" s="433">
        <v>17333</v>
      </c>
      <c r="N12" s="433"/>
      <c r="O12" s="433">
        <v>323168</v>
      </c>
      <c r="P12" s="664"/>
    </row>
    <row r="13" spans="2:16" ht="18" customHeight="1" x14ac:dyDescent="0.25">
      <c r="B13" s="11">
        <v>1972</v>
      </c>
      <c r="C13" s="433">
        <v>409</v>
      </c>
      <c r="D13" s="433"/>
      <c r="E13" s="433">
        <v>130643</v>
      </c>
      <c r="F13" s="433"/>
      <c r="G13" s="433">
        <v>6331012</v>
      </c>
      <c r="H13" s="664"/>
      <c r="I13" s="160"/>
      <c r="J13" s="11">
        <v>1999</v>
      </c>
      <c r="K13" s="433">
        <v>71</v>
      </c>
      <c r="L13" s="433"/>
      <c r="M13" s="433">
        <v>52080</v>
      </c>
      <c r="N13" s="433"/>
      <c r="O13" s="433">
        <v>724260</v>
      </c>
      <c r="P13" s="664"/>
    </row>
    <row r="14" spans="2:16" ht="18" customHeight="1" x14ac:dyDescent="0.25">
      <c r="B14" s="11">
        <v>1973</v>
      </c>
      <c r="C14" s="433">
        <v>788</v>
      </c>
      <c r="D14" s="433"/>
      <c r="E14" s="433">
        <v>416251</v>
      </c>
      <c r="F14" s="433"/>
      <c r="G14" s="433">
        <v>15688686</v>
      </c>
      <c r="H14" s="664"/>
      <c r="I14" s="160"/>
      <c r="J14" s="11">
        <v>2000</v>
      </c>
      <c r="K14" s="433">
        <v>37</v>
      </c>
      <c r="L14" s="433"/>
      <c r="M14" s="433">
        <v>5280</v>
      </c>
      <c r="N14" s="433"/>
      <c r="O14" s="433">
        <v>181691</v>
      </c>
      <c r="P14" s="664"/>
    </row>
    <row r="15" spans="2:16" ht="18" customHeight="1" x14ac:dyDescent="0.25">
      <c r="B15" s="11">
        <v>1974</v>
      </c>
      <c r="C15" s="433">
        <v>570</v>
      </c>
      <c r="D15" s="433"/>
      <c r="E15" s="433">
        <v>362737</v>
      </c>
      <c r="F15" s="433"/>
      <c r="G15" s="433">
        <v>13413036</v>
      </c>
      <c r="H15" s="664"/>
      <c r="I15" s="160"/>
      <c r="J15" s="11">
        <v>2001</v>
      </c>
      <c r="K15" s="433">
        <v>40</v>
      </c>
      <c r="L15" s="433"/>
      <c r="M15" s="433">
        <v>11050</v>
      </c>
      <c r="N15" s="433"/>
      <c r="O15" s="433">
        <v>488930</v>
      </c>
      <c r="P15" s="664"/>
    </row>
    <row r="16" spans="2:16" ht="18" customHeight="1" x14ac:dyDescent="0.25">
      <c r="B16" s="11">
        <v>1975</v>
      </c>
      <c r="C16" s="433">
        <v>779</v>
      </c>
      <c r="D16" s="433"/>
      <c r="E16" s="433">
        <v>617120</v>
      </c>
      <c r="F16" s="433"/>
      <c r="G16" s="433">
        <v>20269428</v>
      </c>
      <c r="H16" s="664"/>
      <c r="I16" s="160"/>
      <c r="J16" s="11">
        <v>2002</v>
      </c>
      <c r="K16" s="433">
        <v>64</v>
      </c>
      <c r="L16" s="433"/>
      <c r="M16" s="433">
        <v>22925</v>
      </c>
      <c r="N16" s="433"/>
      <c r="O16" s="433">
        <v>912648</v>
      </c>
      <c r="P16" s="664"/>
    </row>
    <row r="17" spans="2:16" ht="18" customHeight="1" x14ac:dyDescent="0.25">
      <c r="B17" s="11">
        <v>1976</v>
      </c>
      <c r="C17" s="433">
        <v>440</v>
      </c>
      <c r="D17" s="433"/>
      <c r="E17" s="433">
        <v>258101</v>
      </c>
      <c r="F17" s="433"/>
      <c r="G17" s="433">
        <v>6822220</v>
      </c>
      <c r="H17" s="664"/>
      <c r="I17" s="160"/>
      <c r="J17" s="11">
        <v>2003</v>
      </c>
      <c r="K17" s="433">
        <v>68</v>
      </c>
      <c r="L17" s="433"/>
      <c r="M17" s="433">
        <v>37323</v>
      </c>
      <c r="N17" s="433"/>
      <c r="O17" s="433">
        <v>881362</v>
      </c>
      <c r="P17" s="664"/>
    </row>
    <row r="18" spans="2:16" ht="18" customHeight="1" x14ac:dyDescent="0.25">
      <c r="B18" s="11">
        <v>1977</v>
      </c>
      <c r="C18" s="433">
        <v>234</v>
      </c>
      <c r="D18" s="433"/>
      <c r="E18" s="433">
        <v>406461</v>
      </c>
      <c r="F18" s="433"/>
      <c r="G18" s="433">
        <v>6543350</v>
      </c>
      <c r="H18" s="664"/>
      <c r="I18" s="160"/>
      <c r="J18" s="11">
        <v>2004</v>
      </c>
      <c r="K18" s="433">
        <v>107</v>
      </c>
      <c r="L18" s="433"/>
      <c r="M18" s="433">
        <v>29273</v>
      </c>
      <c r="N18" s="433"/>
      <c r="O18" s="433">
        <v>582328</v>
      </c>
      <c r="P18" s="664"/>
    </row>
    <row r="19" spans="2:16" ht="18" customHeight="1" x14ac:dyDescent="0.25">
      <c r="B19" s="11">
        <v>1978</v>
      </c>
      <c r="C19" s="433">
        <v>364</v>
      </c>
      <c r="D19" s="433"/>
      <c r="E19" s="433">
        <v>1398387</v>
      </c>
      <c r="F19" s="433"/>
      <c r="G19" s="433">
        <v>36144734</v>
      </c>
      <c r="H19" s="664"/>
      <c r="I19" s="160"/>
      <c r="J19" s="11">
        <v>2005</v>
      </c>
      <c r="K19" s="433">
        <v>65</v>
      </c>
      <c r="L19" s="433"/>
      <c r="M19" s="433">
        <v>19022</v>
      </c>
      <c r="N19" s="433"/>
      <c r="O19" s="433">
        <v>478738</v>
      </c>
      <c r="P19" s="664"/>
    </row>
    <row r="20" spans="2:16" ht="18" customHeight="1" x14ac:dyDescent="0.25">
      <c r="B20" s="11">
        <v>1979</v>
      </c>
      <c r="C20" s="433">
        <v>653</v>
      </c>
      <c r="D20" s="433"/>
      <c r="E20" s="433">
        <v>841144</v>
      </c>
      <c r="F20" s="433"/>
      <c r="G20" s="433">
        <v>13410735</v>
      </c>
      <c r="H20" s="664"/>
      <c r="I20" s="160"/>
      <c r="J20" s="11">
        <v>2006</v>
      </c>
      <c r="K20" s="433">
        <v>67</v>
      </c>
      <c r="L20" s="433"/>
      <c r="M20" s="433">
        <v>19565</v>
      </c>
      <c r="N20" s="433"/>
      <c r="O20" s="433">
        <v>446584</v>
      </c>
      <c r="P20" s="664"/>
    </row>
    <row r="21" spans="2:16" ht="18" customHeight="1" x14ac:dyDescent="0.25">
      <c r="B21" s="11">
        <v>1980</v>
      </c>
      <c r="C21" s="433">
        <v>739</v>
      </c>
      <c r="D21" s="433"/>
      <c r="E21" s="433">
        <v>481484</v>
      </c>
      <c r="F21" s="433"/>
      <c r="G21" s="433">
        <v>17918890</v>
      </c>
      <c r="H21" s="664"/>
      <c r="I21" s="160"/>
      <c r="J21" s="11">
        <v>2007</v>
      </c>
      <c r="K21" s="433">
        <v>73</v>
      </c>
      <c r="L21" s="433"/>
      <c r="M21" s="433">
        <v>48096</v>
      </c>
      <c r="N21" s="433"/>
      <c r="O21" s="433">
        <v>2216520</v>
      </c>
      <c r="P21" s="664"/>
    </row>
    <row r="22" spans="2:16" ht="18" customHeight="1" x14ac:dyDescent="0.25">
      <c r="B22" s="11">
        <v>1981</v>
      </c>
      <c r="C22" s="433">
        <v>871</v>
      </c>
      <c r="D22" s="433"/>
      <c r="E22" s="433">
        <v>856915</v>
      </c>
      <c r="F22" s="433"/>
      <c r="G22" s="433">
        <v>19973932</v>
      </c>
      <c r="H22" s="664"/>
      <c r="I22" s="160"/>
      <c r="J22" s="11">
        <v>2008</v>
      </c>
      <c r="K22" s="433">
        <v>63</v>
      </c>
      <c r="L22" s="433"/>
      <c r="M22" s="433">
        <v>34011</v>
      </c>
      <c r="N22" s="433"/>
      <c r="O22" s="433">
        <v>1520960</v>
      </c>
      <c r="P22" s="664"/>
    </row>
    <row r="23" spans="2:16" ht="18" customHeight="1" x14ac:dyDescent="0.25">
      <c r="B23" s="11">
        <v>1982</v>
      </c>
      <c r="C23" s="433">
        <v>809</v>
      </c>
      <c r="D23" s="433"/>
      <c r="E23" s="433">
        <v>572263</v>
      </c>
      <c r="F23" s="433"/>
      <c r="G23" s="433">
        <v>22750879</v>
      </c>
      <c r="H23" s="664"/>
      <c r="I23" s="160"/>
      <c r="J23" s="11">
        <v>2009</v>
      </c>
      <c r="K23" s="433">
        <v>99</v>
      </c>
      <c r="L23" s="433"/>
      <c r="M23" s="433">
        <v>36114</v>
      </c>
      <c r="N23" s="433"/>
      <c r="O23" s="433">
        <v>1452466</v>
      </c>
      <c r="P23" s="665"/>
    </row>
    <row r="24" spans="2:16" ht="18" customHeight="1" x14ac:dyDescent="0.25">
      <c r="B24" s="11">
        <v>1983</v>
      </c>
      <c r="C24" s="433">
        <v>643</v>
      </c>
      <c r="D24" s="433"/>
      <c r="E24" s="433">
        <v>785545</v>
      </c>
      <c r="F24" s="433"/>
      <c r="G24" s="433">
        <v>20300000</v>
      </c>
      <c r="H24" s="664"/>
      <c r="I24" s="160"/>
      <c r="J24" s="11">
        <v>2010</v>
      </c>
      <c r="K24" s="433">
        <v>83</v>
      </c>
      <c r="L24" s="433"/>
      <c r="M24" s="433">
        <v>30606</v>
      </c>
      <c r="N24" s="433"/>
      <c r="O24" s="433">
        <v>1279380</v>
      </c>
      <c r="P24" s="665"/>
    </row>
    <row r="25" spans="2:16" ht="18" customHeight="1" x14ac:dyDescent="0.25">
      <c r="B25" s="11">
        <v>1984</v>
      </c>
      <c r="C25" s="433">
        <v>509</v>
      </c>
      <c r="D25" s="433"/>
      <c r="E25" s="433">
        <v>694234</v>
      </c>
      <c r="F25" s="433"/>
      <c r="G25" s="433">
        <v>14081764</v>
      </c>
      <c r="H25" s="664"/>
      <c r="I25" s="160"/>
      <c r="J25" s="11">
        <v>2011</v>
      </c>
      <c r="K25" s="433">
        <v>84</v>
      </c>
      <c r="L25" s="433"/>
      <c r="M25" s="433">
        <v>26770</v>
      </c>
      <c r="N25" s="433"/>
      <c r="O25" s="433">
        <v>1799416</v>
      </c>
      <c r="P25" s="665"/>
    </row>
    <row r="26" spans="2:16" ht="18" customHeight="1" x14ac:dyDescent="0.25">
      <c r="B26" s="11">
        <v>1985</v>
      </c>
      <c r="C26" s="433">
        <v>579</v>
      </c>
      <c r="D26" s="433"/>
      <c r="E26" s="433">
        <v>237695</v>
      </c>
      <c r="F26" s="433"/>
      <c r="G26" s="433">
        <v>12228220</v>
      </c>
      <c r="H26" s="664"/>
      <c r="I26" s="160"/>
      <c r="J26" s="11">
        <v>2012</v>
      </c>
      <c r="K26" s="433">
        <v>89</v>
      </c>
      <c r="L26" s="433"/>
      <c r="M26" s="433">
        <v>25845</v>
      </c>
      <c r="N26" s="433"/>
      <c r="O26" s="433">
        <v>1878696</v>
      </c>
      <c r="P26" s="665"/>
    </row>
    <row r="27" spans="2:16" ht="18" customHeight="1" x14ac:dyDescent="0.25">
      <c r="B27" s="11">
        <v>1986</v>
      </c>
      <c r="C27" s="433">
        <v>648</v>
      </c>
      <c r="D27" s="433"/>
      <c r="E27" s="433">
        <v>249374</v>
      </c>
      <c r="F27" s="433"/>
      <c r="G27" s="433">
        <v>16867444</v>
      </c>
      <c r="H27" s="664"/>
      <c r="I27" s="160"/>
      <c r="J27" s="11">
        <v>2013</v>
      </c>
      <c r="K27" s="433">
        <v>94</v>
      </c>
      <c r="L27" s="433"/>
      <c r="M27" s="433">
        <v>26736</v>
      </c>
      <c r="N27" s="433"/>
      <c r="O27" s="433">
        <v>1573202</v>
      </c>
      <c r="P27" s="665"/>
    </row>
    <row r="28" spans="2:16" ht="18" customHeight="1" x14ac:dyDescent="0.25">
      <c r="B28" s="11">
        <v>1987</v>
      </c>
      <c r="C28" s="433">
        <v>720</v>
      </c>
      <c r="D28" s="433"/>
      <c r="E28" s="433">
        <v>309407</v>
      </c>
      <c r="F28" s="433"/>
      <c r="G28" s="433">
        <v>9067930</v>
      </c>
      <c r="H28" s="664"/>
      <c r="I28" s="160"/>
      <c r="J28" s="11">
        <v>2014</v>
      </c>
      <c r="K28" s="433">
        <v>95</v>
      </c>
      <c r="L28" s="14"/>
      <c r="M28" s="433">
        <v>40681</v>
      </c>
      <c r="N28" s="433"/>
      <c r="O28" s="433">
        <v>3153018</v>
      </c>
      <c r="P28" s="665"/>
    </row>
    <row r="29" spans="2:16" ht="18" customHeight="1" x14ac:dyDescent="0.25">
      <c r="B29" s="11">
        <v>1988</v>
      </c>
      <c r="C29" s="433">
        <v>814</v>
      </c>
      <c r="D29" s="433"/>
      <c r="E29" s="433">
        <v>693252</v>
      </c>
      <c r="F29" s="433"/>
      <c r="G29" s="433">
        <v>38274969</v>
      </c>
      <c r="H29" s="664"/>
      <c r="I29" s="160"/>
      <c r="J29" s="11">
        <v>2015</v>
      </c>
      <c r="K29" s="433">
        <v>47</v>
      </c>
      <c r="L29" s="14"/>
      <c r="M29" s="433">
        <v>32066</v>
      </c>
      <c r="N29" s="433"/>
      <c r="O29" s="433">
        <v>1925632</v>
      </c>
      <c r="P29" s="665"/>
    </row>
    <row r="30" spans="2:16" ht="18" customHeight="1" x14ac:dyDescent="0.25">
      <c r="B30" s="11">
        <v>1989</v>
      </c>
      <c r="C30" s="433">
        <v>667</v>
      </c>
      <c r="D30" s="433"/>
      <c r="E30" s="433">
        <v>208235</v>
      </c>
      <c r="F30" s="433"/>
      <c r="G30" s="433">
        <v>15223166</v>
      </c>
      <c r="H30" s="664"/>
      <c r="I30" s="160"/>
      <c r="J30" s="11">
        <v>2016</v>
      </c>
      <c r="K30" s="433">
        <v>41</v>
      </c>
      <c r="L30" s="14"/>
      <c r="M30" s="433">
        <v>20463</v>
      </c>
      <c r="N30" s="14"/>
      <c r="O30" s="433">
        <v>3084056</v>
      </c>
      <c r="P30" s="665"/>
    </row>
    <row r="31" spans="2:16" ht="18" customHeight="1" x14ac:dyDescent="0.25">
      <c r="B31" s="11">
        <v>1990</v>
      </c>
      <c r="C31" s="433">
        <v>613</v>
      </c>
      <c r="D31" s="433"/>
      <c r="E31" s="433">
        <v>258234</v>
      </c>
      <c r="F31" s="433"/>
      <c r="G31" s="433">
        <v>15067880</v>
      </c>
      <c r="H31" s="664"/>
      <c r="I31" s="160"/>
      <c r="J31" s="11">
        <v>2017</v>
      </c>
      <c r="K31" s="15">
        <v>45</v>
      </c>
      <c r="M31" s="433">
        <v>56610</v>
      </c>
      <c r="N31" s="14"/>
      <c r="O31" s="433">
        <v>3006494</v>
      </c>
      <c r="P31" s="665"/>
    </row>
    <row r="32" spans="2:16" ht="25.5" customHeight="1" x14ac:dyDescent="0.25">
      <c r="B32" s="11">
        <v>1991</v>
      </c>
      <c r="C32" s="433">
        <v>315</v>
      </c>
      <c r="D32" s="433"/>
      <c r="E32" s="433">
        <v>180728</v>
      </c>
      <c r="F32" s="433"/>
      <c r="G32" s="433">
        <v>8880886</v>
      </c>
      <c r="H32" s="664"/>
      <c r="I32" s="160"/>
      <c r="J32" s="11"/>
      <c r="K32" s="433"/>
      <c r="L32" s="14"/>
      <c r="M32" s="433"/>
      <c r="N32" s="14"/>
      <c r="O32" s="433"/>
      <c r="P32" s="665"/>
    </row>
    <row r="33" spans="2:21" ht="13.8" thickBot="1" x14ac:dyDescent="0.3">
      <c r="B33" s="13"/>
      <c r="C33" s="666"/>
      <c r="D33" s="666"/>
      <c r="E33" s="666"/>
      <c r="F33" s="666"/>
      <c r="G33" s="666"/>
      <c r="H33" s="667"/>
      <c r="I33" s="6"/>
      <c r="J33" s="489"/>
      <c r="K33" s="668"/>
      <c r="L33" s="668"/>
      <c r="M33" s="668"/>
      <c r="N33" s="668"/>
      <c r="O33" s="668"/>
      <c r="P33" s="669"/>
    </row>
    <row r="34" spans="2:21" ht="25.5" customHeight="1" x14ac:dyDescent="0.25">
      <c r="B34" s="946" t="s">
        <v>155</v>
      </c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</row>
    <row r="35" spans="2:21" ht="12.75" customHeight="1" x14ac:dyDescent="0.25">
      <c r="B35" s="18"/>
      <c r="C35" s="109"/>
    </row>
    <row r="37" spans="2:21" ht="12.75" customHeight="1" x14ac:dyDescent="0.25">
      <c r="T37" s="670"/>
      <c r="U37" s="433"/>
    </row>
    <row r="38" spans="2:21" ht="12.75" customHeight="1" x14ac:dyDescent="0.25">
      <c r="T38" s="670"/>
      <c r="U38" s="433"/>
    </row>
    <row r="39" spans="2:21" ht="12.75" customHeight="1" x14ac:dyDescent="0.25">
      <c r="T39" s="670"/>
      <c r="U39" s="433"/>
    </row>
    <row r="40" spans="2:21" ht="12.75" customHeight="1" x14ac:dyDescent="0.25">
      <c r="T40" s="670"/>
      <c r="U40" s="433"/>
    </row>
    <row r="41" spans="2:21" ht="12.75" customHeight="1" x14ac:dyDescent="0.25">
      <c r="T41" s="670"/>
      <c r="U41" s="433"/>
    </row>
    <row r="42" spans="2:21" ht="12.75" customHeight="1" x14ac:dyDescent="0.25">
      <c r="T42" s="670"/>
      <c r="U42" s="433"/>
    </row>
    <row r="43" spans="2:21" ht="12.75" customHeight="1" x14ac:dyDescent="0.25">
      <c r="T43" s="670"/>
      <c r="U43" s="433"/>
    </row>
    <row r="44" spans="2:21" ht="12.75" customHeight="1" x14ac:dyDescent="0.25">
      <c r="T44" s="670"/>
      <c r="U44" s="433"/>
    </row>
    <row r="45" spans="2:21" ht="12.75" customHeight="1" x14ac:dyDescent="0.25">
      <c r="T45" s="670"/>
      <c r="U45" s="433"/>
    </row>
    <row r="46" spans="2:21" ht="12.75" customHeight="1" x14ac:dyDescent="0.25">
      <c r="T46" s="670"/>
      <c r="U46" s="433"/>
    </row>
    <row r="47" spans="2:21" ht="12.75" customHeight="1" x14ac:dyDescent="0.25">
      <c r="T47" s="670"/>
      <c r="U47" s="433"/>
    </row>
    <row r="48" spans="2:21" ht="12.75" customHeight="1" x14ac:dyDescent="0.25">
      <c r="T48" s="670"/>
      <c r="U48" s="433"/>
    </row>
    <row r="49" spans="20:21" ht="12.75" customHeight="1" x14ac:dyDescent="0.25">
      <c r="T49" s="670"/>
      <c r="U49" s="433"/>
    </row>
    <row r="50" spans="20:21" ht="12.75" customHeight="1" x14ac:dyDescent="0.25">
      <c r="T50" s="670"/>
      <c r="U50" s="433"/>
    </row>
    <row r="51" spans="20:21" ht="12.75" customHeight="1" x14ac:dyDescent="0.25">
      <c r="T51" s="670"/>
      <c r="U51" s="433"/>
    </row>
    <row r="52" spans="20:21" ht="12.75" customHeight="1" x14ac:dyDescent="0.25">
      <c r="T52" s="670"/>
      <c r="U52" s="433"/>
    </row>
    <row r="53" spans="20:21" ht="12.75" customHeight="1" x14ac:dyDescent="0.25">
      <c r="T53" s="14"/>
    </row>
    <row r="54" spans="20:21" ht="12.75" customHeight="1" x14ac:dyDescent="0.25">
      <c r="T54" s="14"/>
    </row>
  </sheetData>
  <mergeCells count="11">
    <mergeCell ref="B34:P34"/>
    <mergeCell ref="B1:P1"/>
    <mergeCell ref="B3:P3"/>
    <mergeCell ref="B4:P4"/>
    <mergeCell ref="B2:H2"/>
    <mergeCell ref="C5:D5"/>
    <mergeCell ref="E5:F5"/>
    <mergeCell ref="G5:H5"/>
    <mergeCell ref="K5:L5"/>
    <mergeCell ref="M5:N5"/>
    <mergeCell ref="O5:P5"/>
  </mergeCells>
  <phoneticPr fontId="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33</vt:i4>
      </vt:variant>
    </vt:vector>
  </HeadingPairs>
  <TitlesOfParts>
    <vt:vector size="67" baseType="lpstr">
      <vt:lpstr>página 1</vt:lpstr>
      <vt:lpstr>página 2</vt:lpstr>
      <vt:lpstr>página 3</vt:lpstr>
      <vt:lpstr>página 4</vt:lpstr>
      <vt:lpstr>página 5</vt:lpstr>
      <vt:lpstr>página 6</vt:lpstr>
      <vt:lpstr>página 7</vt:lpstr>
      <vt:lpstr>página 8</vt:lpstr>
      <vt:lpstr>Anexo 01</vt:lpstr>
      <vt:lpstr>Anexo 02</vt:lpstr>
      <vt:lpstr>Anexo 03</vt:lpstr>
      <vt:lpstr>Anexo 04-05</vt:lpstr>
      <vt:lpstr>Anexo 06</vt:lpstr>
      <vt:lpstr>Anexo 07-08</vt:lpstr>
      <vt:lpstr>Anexo 09</vt:lpstr>
      <vt:lpstr>Anexo 10</vt:lpstr>
      <vt:lpstr>Anexo 11</vt:lpstr>
      <vt:lpstr>Anexo 12</vt:lpstr>
      <vt:lpstr>Anexo 13</vt:lpstr>
      <vt:lpstr>Anexo 14</vt:lpstr>
      <vt:lpstr>Anexo15</vt:lpstr>
      <vt:lpstr>Anexo 16</vt:lpstr>
      <vt:lpstr>Anexo 17</vt:lpstr>
      <vt:lpstr>Anexo 18</vt:lpstr>
      <vt:lpstr>Anexo 19</vt:lpstr>
      <vt:lpstr>Anexo 20</vt:lpstr>
      <vt:lpstr>Anexo 21</vt:lpstr>
      <vt:lpstr>Anexo 22</vt:lpstr>
      <vt:lpstr>Anexo 23</vt:lpstr>
      <vt:lpstr>Anexo 24</vt:lpstr>
      <vt:lpstr>Anexo 25</vt:lpstr>
      <vt:lpstr>Anexo 26</vt:lpstr>
      <vt:lpstr>Anexo 27</vt:lpstr>
      <vt:lpstr>Anexo 28 -HUELGA MINERA 2000-16</vt:lpstr>
      <vt:lpstr>'Anexo 01'!Área_de_impresión</vt:lpstr>
      <vt:lpstr>'Anexo 02'!Área_de_impresión</vt:lpstr>
      <vt:lpstr>'Anexo 03'!Área_de_impresión</vt:lpstr>
      <vt:lpstr>'Anexo 04-05'!Área_de_impresión</vt:lpstr>
      <vt:lpstr>'Anexo 06'!Área_de_impresión</vt:lpstr>
      <vt:lpstr>'Anexo 07-08'!Área_de_impresión</vt:lpstr>
      <vt:lpstr>'Anexo 09'!Área_de_impresión</vt:lpstr>
      <vt:lpstr>'Anexo 10'!Área_de_impresión</vt:lpstr>
      <vt:lpstr>'Anexo 11'!Área_de_impresión</vt:lpstr>
      <vt:lpstr>'Anexo 12'!Área_de_impresión</vt:lpstr>
      <vt:lpstr>'Anexo 13'!Área_de_impresión</vt:lpstr>
      <vt:lpstr>'Anexo 14'!Área_de_impresión</vt:lpstr>
      <vt:lpstr>'Anexo 16'!Área_de_impresión</vt:lpstr>
      <vt:lpstr>'Anexo 17'!Área_de_impresión</vt:lpstr>
      <vt:lpstr>'Anexo 18'!Área_de_impresión</vt:lpstr>
      <vt:lpstr>'Anexo 19'!Área_de_impresión</vt:lpstr>
      <vt:lpstr>'Anexo 20'!Área_de_impresión</vt:lpstr>
      <vt:lpstr>'Anexo 21'!Área_de_impresión</vt:lpstr>
      <vt:lpstr>'Anexo 22'!Área_de_impresión</vt:lpstr>
      <vt:lpstr>'Anexo 23'!Área_de_impresión</vt:lpstr>
      <vt:lpstr>'Anexo 24'!Área_de_impresión</vt:lpstr>
      <vt:lpstr>'Anexo 25'!Área_de_impresión</vt:lpstr>
      <vt:lpstr>'Anexo 26'!Área_de_impresión</vt:lpstr>
      <vt:lpstr>'Anexo 28 -HUELGA MINERA 2000-16'!Área_de_impresión</vt:lpstr>
      <vt:lpstr>Anexo15!Área_de_impresión</vt:lpstr>
      <vt:lpstr>'página 1'!Área_de_impresión</vt:lpstr>
      <vt:lpstr>'página 2'!Área_de_impresión</vt:lpstr>
      <vt:lpstr>'página 3'!Área_de_impresión</vt:lpstr>
      <vt:lpstr>'página 4'!Área_de_impresión</vt:lpstr>
      <vt:lpstr>'página 5'!Área_de_impresión</vt:lpstr>
      <vt:lpstr>'página 6'!Área_de_impresión</vt:lpstr>
      <vt:lpstr>'página 7'!Área_de_impresión</vt:lpstr>
      <vt:lpstr>'página 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huelgas</dc:title>
  <dc:creator>Guillermo Moreno A.</dc:creator>
  <cp:lastModifiedBy>USUARIO</cp:lastModifiedBy>
  <cp:lastPrinted>2018-03-07T16:45:25Z</cp:lastPrinted>
  <dcterms:created xsi:type="dcterms:W3CDTF">1996-12-06T00:24:03Z</dcterms:created>
  <dcterms:modified xsi:type="dcterms:W3CDTF">2018-03-07T16:46:41Z</dcterms:modified>
</cp:coreProperties>
</file>